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activeTab="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1. sz. mell" sheetId="8" r:id="rId8"/>
    <sheet name="5.1.1. sz. mell" sheetId="9" r:id="rId9"/>
    <sheet name="5.1.2. sz. mell" sheetId="10" r:id="rId10"/>
    <sheet name="5.2. sz. mell" sheetId="11" r:id="rId11"/>
    <sheet name="5.3. sz. mell" sheetId="12" r:id="rId12"/>
    <sheet name="5.4.sz. mell." sheetId="13" r:id="rId13"/>
    <sheet name="Munka1" sheetId="14" r:id="rId14"/>
    <sheet name="Munka2" sheetId="15" r:id="rId15"/>
  </sheets>
  <definedNames>
    <definedName name="_xlnm.Print_Titles" localSheetId="7">'5.1. sz. mell'!$1:$6</definedName>
    <definedName name="_xlnm.Print_Titles" localSheetId="8">'5.1.1. sz. mell'!$1:$6</definedName>
    <definedName name="_xlnm.Print_Titles" localSheetId="9">'5.1.2. sz. mell'!$1:$6</definedName>
    <definedName name="_xlnm.Print_Titles" localSheetId="10">'5.2. sz. mell'!$1:$6</definedName>
    <definedName name="_xlnm.Print_Titles" localSheetId="11">'5.3. sz. mell'!$1:$6</definedName>
    <definedName name="_xlnm.Print_Titles" localSheetId="12">'5.4.sz. mell.'!$1:$6</definedName>
    <definedName name="_xlnm.Print_Area" localSheetId="1">'1.1.sz.mell.'!$A$1:$F$161</definedName>
  </definedNames>
  <calcPr fullCalcOnLoad="1"/>
</workbook>
</file>

<file path=xl/sharedStrings.xml><?xml version="1.0" encoding="utf-8"?>
<sst xmlns="http://schemas.openxmlformats.org/spreadsheetml/2006/main" count="1904" uniqueCount="523">
  <si>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</si>
  <si>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</si>
  <si>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</si>
  <si>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</si>
  <si>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</si>
  <si>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</si>
  <si>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</si>
  <si>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</si>
  <si>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</si>
  <si>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</si>
  <si>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</si>
  <si>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</si>
  <si>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</si>
  <si>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</si>
  <si>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</si>
  <si>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</si>
  <si>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</si>
  <si>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</si>
  <si>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</si>
  <si>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</si>
  <si>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</si>
  <si>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</si>
  <si>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</si>
  <si>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</si>
  <si>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</si>
  <si>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</si>
  <si>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</si>
  <si>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</si>
  <si>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</si>
  <si>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</si>
  <si>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</si>
  <si>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</si>
  <si>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</si>
  <si>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</si>
  <si>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</si>
  <si>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</si>
  <si>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</si>
  <si>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</si>
  <si>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Bevételek</t>
  </si>
  <si>
    <t>Kiadások</t>
  </si>
  <si>
    <t>Egyéb fejlesztési célú 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</si>
  <si>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</si>
  <si>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</si>
  <si>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</si>
  <si>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</si>
  <si>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</si>
  <si>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</si>
  <si>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</si>
  <si>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</si>
  <si>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</si>
  <si>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</si>
  <si>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</si>
  <si>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</si>
  <si>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</si>
  <si>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</si>
  <si>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</si>
  <si>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</si>
  <si>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</si>
  <si>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</si>
  <si>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</si>
  <si>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</si>
  <si>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</si>
  <si>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</si>
  <si>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</si>
  <si>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</si>
  <si>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</si>
  <si>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</si>
  <si>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</si>
  <si>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</si>
  <si>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</si>
  <si>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</si>
  <si>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</si>
  <si>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</si>
  <si>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</si>
  <si>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</si>
  <si>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</si>
  <si>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</si>
  <si>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</si>
  <si>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</si>
  <si>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</si>
  <si>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</si>
  <si>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</si>
  <si>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</si>
  <si>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</si>
  <si>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</si>
  <si>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</si>
  <si>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</si>
  <si>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</si>
  <si>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</si>
  <si>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</si>
  <si>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</si>
  <si>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</si>
  <si>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</si>
  <si>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</si>
  <si>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</si>
  <si>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</si>
  <si>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</si>
  <si>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</si>
  <si>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</si>
  <si>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</si>
  <si>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</si>
  <si>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</si>
  <si>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</si>
  <si>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</si>
  <si>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</si>
  <si>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</si>
  <si>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</si>
  <si>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</si>
  <si>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</si>
  <si>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</si>
  <si>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</si>
  <si>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</si>
  <si>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</si>
  <si>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</si>
  <si>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</si>
  <si>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</si>
  <si>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</si>
  <si>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</si>
  <si>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</si>
  <si>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</si>
  <si>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</si>
  <si>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</si>
  <si>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</si>
  <si>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</si>
  <si>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</si>
  <si>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</si>
  <si>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</si>
  <si>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</si>
  <si>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</si>
  <si>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</si>
  <si>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</si>
  <si>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</si>
  <si>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</si>
  <si>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</si>
  <si>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</si>
  <si>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</si>
  <si>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</si>
  <si>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</si>
  <si>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</si>
  <si>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</si>
  <si>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</si>
  <si>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</si>
  <si>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</si>
  <si>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</si>
  <si>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</si>
  <si>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</si>
  <si>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</si>
  <si>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</si>
  <si>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</si>
  <si>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</si>
  <si>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</si>
  <si>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</si>
  <si>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</si>
  <si>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</si>
  <si>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</si>
  <si>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</si>
  <si>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</si>
  <si>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</si>
  <si>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</si>
  <si>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</si>
  <si>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</si>
  <si>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</si>
  <si>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</si>
  <si>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</si>
  <si>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</si>
  <si>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</si>
  <si>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</si>
  <si>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</si>
  <si>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</si>
  <si>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</si>
  <si>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</si>
  <si>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</si>
  <si>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</si>
  <si>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</si>
  <si>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</si>
  <si>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</si>
  <si>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</si>
  <si>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</si>
  <si>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</si>
  <si>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</si>
  <si>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</si>
  <si>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</si>
  <si>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</si>
  <si>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</si>
  <si>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</si>
  <si>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</si>
  <si>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</si>
  <si>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</si>
  <si>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</si>
  <si>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</si>
  <si>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</si>
  <si>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</si>
  <si>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</si>
  <si>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</si>
  <si>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</si>
  <si>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</si>
  <si>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</si>
  <si>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</si>
  <si>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</si>
  <si>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</si>
  <si>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</si>
  <si>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</si>
  <si>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</si>
  <si>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</si>
  <si>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</si>
  <si>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</si>
  <si>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</si>
  <si>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</si>
  <si>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</si>
  <si>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</si>
  <si>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</si>
  <si>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</si>
  <si>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</si>
  <si>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</si>
  <si>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</si>
  <si>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</si>
  <si>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</si>
  <si>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</si>
  <si>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</si>
  <si>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</si>
  <si>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</si>
  <si>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</si>
  <si>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</si>
  <si>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</si>
  <si>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</si>
  <si>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</si>
  <si>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</si>
  <si>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</si>
  <si>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</si>
  <si>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</si>
  <si>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</si>
  <si>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</si>
  <si>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</si>
  <si>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</si>
  <si>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</si>
  <si>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</si>
  <si>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</si>
  <si>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</si>
  <si>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</si>
  <si>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</si>
  <si>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</si>
  <si>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</si>
  <si>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</si>
  <si>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</si>
  <si>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</si>
  <si>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</si>
  <si>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</si>
  <si>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</si>
  <si>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</si>
  <si>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</si>
  <si>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</si>
  <si>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</si>
  <si>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</si>
  <si>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</si>
  <si>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</si>
  <si>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</si>
  <si>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</si>
  <si>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</si>
  <si>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</si>
  <si>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</si>
  <si>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</si>
  <si>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</si>
  <si>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</si>
  <si>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</si>
  <si>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</si>
  <si>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</si>
  <si>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</si>
  <si>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</si>
  <si>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</si>
  <si>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</si>
  <si>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</si>
  <si>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</si>
  <si>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</si>
  <si>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</si>
  <si>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</si>
  <si>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</si>
  <si>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</si>
  <si>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</si>
  <si>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</si>
  <si>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</si>
  <si>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</si>
  <si>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</si>
  <si>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</si>
  <si>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</si>
  <si>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</si>
  <si>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</si>
  <si>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</si>
  <si>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</si>
  <si>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</si>
  <si>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</si>
  <si>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</si>
  <si>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</si>
  <si>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</si>
  <si>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</si>
  <si>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</si>
  <si>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</si>
  <si>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</si>
  <si>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</si>
  <si>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</si>
  <si>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</si>
  <si>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</si>
  <si>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</si>
  <si>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</si>
  <si>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</si>
  <si>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</si>
  <si>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</si>
  <si>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</si>
  <si>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</si>
  <si>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</si>
  <si>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</si>
  <si>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</si>
  <si>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</si>
  <si>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</si>
  <si>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</si>
  <si>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</si>
  <si>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</si>
  <si>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</si>
  <si>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</si>
  <si>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</si>
  <si>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</si>
  <si>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</si>
  <si>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</si>
  <si>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</si>
  <si>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</si>
  <si>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</si>
  <si>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</si>
  <si>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</si>
  <si>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</si>
  <si>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</si>
  <si>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</si>
  <si>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</si>
  <si>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</si>
  <si>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</si>
  <si>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</si>
  <si>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</si>
  <si>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</si>
  <si>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</si>
  <si>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</si>
  <si>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</si>
  <si>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</si>
  <si>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</si>
  <si>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</si>
  <si>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</si>
  <si>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</si>
  <si>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</si>
  <si>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</si>
  <si>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</si>
  <si>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</si>
  <si>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</si>
  <si>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</si>
  <si>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</si>
  <si>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</si>
  <si>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</si>
  <si>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</si>
  <si>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</si>
  <si>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</si>
  <si>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</si>
  <si>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</si>
  <si>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</si>
  <si>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</si>
  <si>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</si>
  <si>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</si>
  <si>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</si>
  <si>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</si>
  <si>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</si>
  <si>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</si>
  <si>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</si>
  <si>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</si>
  <si>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</si>
  <si>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</si>
  <si>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</si>
  <si>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</si>
  <si>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</si>
  <si>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</si>
  <si>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</si>
  <si>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</si>
  <si>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</si>
  <si>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</si>
  <si>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</si>
  <si>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</si>
  <si>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</si>
  <si>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</si>
  <si>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</si>
  <si>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</si>
  <si>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</si>
  <si>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</si>
  <si>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</si>
  <si>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</si>
  <si>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</si>
  <si>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</si>
  <si>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</si>
  <si>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</si>
  <si>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</si>
  <si>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</si>
  <si>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</si>
  <si>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</si>
  <si>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</si>
  <si>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</si>
  <si>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</si>
  <si>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</si>
  <si>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</si>
  <si>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</si>
  <si>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</si>
  <si>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</si>
  <si>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</si>
  <si>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</si>
  <si>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</si>
  <si>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</si>
  <si>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</si>
  <si>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</si>
  <si>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</si>
  <si>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</si>
  <si>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</si>
  <si>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</si>
  <si>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</si>
  <si>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</si>
  <si>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</si>
  <si>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</si>
  <si>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</si>
  <si>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</si>
  <si>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</si>
  <si>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</si>
  <si>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</si>
  <si>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</si>
  <si>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</si>
  <si>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</si>
  <si>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</si>
  <si>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</si>
  <si>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</si>
  <si>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</si>
  <si>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</si>
  <si>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</si>
  <si>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</si>
  <si>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</si>
  <si>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</si>
  <si>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</si>
  <si>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</si>
  <si>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</si>
  <si>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</si>
  <si>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</si>
  <si>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</si>
  <si>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</si>
  <si>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</si>
  <si>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</si>
  <si>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</si>
  <si>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</si>
  <si>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</si>
  <si>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</si>
  <si>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</si>
  <si>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</si>
  <si>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</si>
  <si>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</si>
  <si>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</si>
  <si>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</si>
  <si>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</si>
  <si>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</si>
  <si>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</si>
  <si>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</si>
  <si>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</si>
  <si>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</si>
  <si>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</si>
  <si>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Kiemelt előirányzat, előirányzat megnevezése</t>
  </si>
  <si>
    <t>2017. évi eredeti előirányzat BEVÉTELEK</t>
  </si>
  <si>
    <t>Bruttó  hiány:</t>
  </si>
  <si>
    <t>Bruttó  többlet:</t>
  </si>
  <si>
    <t>Magánszemélyek kommunális adója</t>
  </si>
  <si>
    <t xml:space="preserve">   -Egyéb müködési céltú támogatás ÁH-n belülre</t>
  </si>
  <si>
    <t>Belföldi fínanszirozás kadása</t>
  </si>
  <si>
    <t>Bölcsőde udvari játék vásárlás</t>
  </si>
  <si>
    <t>Óvoda gyerek öltözőszekrények vásárlása</t>
  </si>
  <si>
    <t>Udvari pára kapu, pancsoló</t>
  </si>
  <si>
    <t>Nőgyógyászati vizsgálóasztal</t>
  </si>
  <si>
    <t>Számítógép beszrzés (ASP pályázat)</t>
  </si>
  <si>
    <t>Polgármesteri Hivatal épület felújítása</t>
  </si>
  <si>
    <t>Berzencei Z.M Művelődési Ház felújítása</t>
  </si>
  <si>
    <t>Út felújítás (aósságkonsz. 2016)</t>
  </si>
  <si>
    <t>Út fejújítás</t>
  </si>
  <si>
    <t>Dél-Zala Vízmű és csatornarendszer felújítása</t>
  </si>
  <si>
    <t>Berzencei Zrínyi Miklós Művelődési Ház</t>
  </si>
  <si>
    <t>Berzencei Polgármesteri hivatal</t>
  </si>
  <si>
    <t>TOP-1.4.1-15SO1-2016-00011 (óvoda) felújítási tám.</t>
  </si>
  <si>
    <t xml:space="preserve">Berzencei Szent Antal Óvoda, Bölcsőde és Konyha </t>
  </si>
  <si>
    <t>Mód. Előirányzat</t>
  </si>
  <si>
    <t>Mód előirányzat</t>
  </si>
  <si>
    <t>2017….. Módosítás utáni</t>
  </si>
  <si>
    <t>2017.. Módosítás utáni</t>
  </si>
  <si>
    <t>2017.. Módosítás után</t>
  </si>
  <si>
    <t>2017. évi mód előirányzat</t>
  </si>
  <si>
    <t>2017. éviMód előirányzat</t>
  </si>
  <si>
    <t>I</t>
  </si>
  <si>
    <t>J</t>
  </si>
  <si>
    <t>k</t>
  </si>
  <si>
    <t>2017. évi Mód előriányzat</t>
  </si>
  <si>
    <t>2017 .évi mód előirányzat</t>
  </si>
  <si>
    <t>Felhalmozási célú tám. államház belülről</t>
  </si>
  <si>
    <t>Felhalmcélú átvett pénze átvétele</t>
  </si>
  <si>
    <t xml:space="preserve">Hiány belső finanszírozás bevételei </t>
  </si>
  <si>
    <t>1.-ből EU-s forrásból megv.beruházás</t>
  </si>
  <si>
    <t>3.-ból EU-s forrásból megvfelújítás</t>
  </si>
  <si>
    <t>2017.évi mód előirányzat</t>
  </si>
  <si>
    <t>Forintban</t>
  </si>
  <si>
    <t>2017… módosítás utáni</t>
  </si>
  <si>
    <t>2017 …….. Módosítás után"</t>
  </si>
  <si>
    <t>2017.. módosítás utáni</t>
  </si>
  <si>
    <t>2017….. mód. utáni</t>
  </si>
  <si>
    <t>Termőföld bérbeadása miatti személyi jövedelemadó</t>
  </si>
  <si>
    <t>4. sz. módosítás 
(±)</t>
  </si>
  <si>
    <r>
      <t>5.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</si>
  <si>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5. sz. módosítás (±)")</t>
  </si>
  <si>
    <t xml:space="preserve"> 5.sz. módosítás</t>
  </si>
  <si>
    <t>5.sz módosítás</t>
  </si>
  <si>
    <t>5.sz.     módosítás</t>
  </si>
  <si>
    <t>5.sz. módosítás</t>
  </si>
  <si>
    <t>5.sz. módosítás.</t>
  </si>
  <si>
    <t>5.4. melléklet a ../2018.(II.27.) önkormányzati rendelet-tervezethez</t>
  </si>
  <si>
    <t>5.3. melléklet a ../2018.(II.27.) önkormányzati rendelet-tervezethez</t>
  </si>
  <si>
    <t>5.2. melléklet a ../2018.(II.27) önkormányzati rendelet-tervezethez</t>
  </si>
  <si>
    <t>5.1.2. melléklet a ../2018.(II.27.) önkormányzati rendelet-tervezethez</t>
  </si>
  <si>
    <t>5.1.1.melléklet a ../2018.(II.27.) önkormányzati rendelet-tervezethez</t>
  </si>
  <si>
    <t>5.1.melléklet a ../2018.(II.27.) önkormányzati rendelet-tervezethez</t>
  </si>
  <si>
    <t>2.2. melléklet a ../2018.(II.27.) önkormányzati rendelet-tervezethez</t>
  </si>
  <si>
    <t>2.1. melléklet a ../2018.(II.27.) önkormányzati rendelet-tervezethez</t>
  </si>
  <si>
    <t>Államházt megelőlegezés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</si>
</sst>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3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Calibri"/>
      <family val="2"/>
    </font>
    <font>
      <b/>
      <sz val="11.7"/>
      <name val="Times New Roman CE"/>
      <family val="1"/>
    </font>
    <font>
      <b/>
      <sz val="14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4" xfId="0" applyFont="1" applyFill="1" applyBorder="1" applyAlignment="1" applyProtection="1">
      <alignment horizontal="right"/>
      <protection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3" fillId="0" borderId="35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3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3" fillId="0" borderId="0" xfId="58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164" fontId="13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 wrapText="1"/>
      <protection/>
    </xf>
    <xf numFmtId="164" fontId="13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28" xfId="58" applyFont="1" applyFill="1" applyBorder="1" applyAlignment="1" applyProtection="1">
      <alignment vertical="center" wrapText="1"/>
      <protection/>
    </xf>
    <xf numFmtId="0" fontId="14" fillId="0" borderId="32" xfId="58" applyFont="1" applyFill="1" applyBorder="1" applyAlignment="1" applyProtection="1">
      <alignment horizontal="left" vertical="center" wrapText="1" indent="7"/>
      <protection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164" fontId="13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36" xfId="0" applyNumberFormat="1" applyFont="1" applyBorder="1" applyAlignment="1" applyProtection="1">
      <alignment horizontal="right" vertical="center" wrapText="1" indent="1"/>
      <protection/>
    </xf>
    <xf numFmtId="164" fontId="16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23" xfId="0" applyNumberFormat="1" applyFont="1" applyBorder="1" applyAlignment="1" applyProtection="1">
      <alignment horizontal="right" vertical="center" wrapText="1" indent="1"/>
      <protection/>
    </xf>
    <xf numFmtId="164" fontId="18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35" xfId="0" applyNumberFormat="1" applyFont="1" applyBorder="1" applyAlignment="1" applyProtection="1">
      <alignment horizontal="right" vertical="center" wrapText="1" indent="1"/>
      <protection/>
    </xf>
    <xf numFmtId="164" fontId="18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7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horizontal="center" vertical="center" wrapTex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 horizontal="right" indent="1"/>
      <protection/>
    </xf>
    <xf numFmtId="0" fontId="12" fillId="0" borderId="0" xfId="0" applyFont="1" applyFill="1" applyAlignment="1" applyProtection="1">
      <alignment horizontal="right" indent="1"/>
      <protection/>
    </xf>
    <xf numFmtId="3" fontId="7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164" fontId="14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/>
    </xf>
    <xf numFmtId="3" fontId="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46" xfId="0" applyFont="1" applyFill="1" applyBorder="1" applyAlignment="1" applyProtection="1">
      <alignment horizontal="right"/>
      <protection/>
    </xf>
    <xf numFmtId="164" fontId="13" fillId="0" borderId="26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8" xfId="0" applyFill="1" applyBorder="1" applyAlignment="1" applyProtection="1">
      <alignment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vertical="center" wrapText="1"/>
      <protection/>
    </xf>
    <xf numFmtId="0" fontId="6" fillId="0" borderId="38" xfId="0" applyFont="1" applyFill="1" applyBorder="1" applyAlignment="1" applyProtection="1">
      <alignment vertical="center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1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4" xfId="0" applyNumberFormat="1" applyFont="1" applyBorder="1" applyAlignment="1" applyProtection="1">
      <alignment horizontal="right" vertical="center" wrapText="1" indent="1"/>
      <protection/>
    </xf>
    <xf numFmtId="164" fontId="18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54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68" xfId="0" applyFill="1" applyBorder="1" applyAlignment="1">
      <alignment vertical="center" wrapText="1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38" xfId="0" applyNumberFormat="1" applyFont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Border="1" applyAlignment="1" applyProtection="1" quotePrefix="1">
      <alignment horizontal="right" vertical="center" wrapText="1" indent="1"/>
      <protection/>
    </xf>
    <xf numFmtId="3" fontId="4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58" applyFont="1" applyFill="1" applyBorder="1" applyAlignment="1" applyProtection="1">
      <alignment horizontal="center" vertical="center" wrapText="1"/>
      <protection/>
    </xf>
    <xf numFmtId="0" fontId="7" fillId="0" borderId="38" xfId="58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3" fontId="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horizontal="center" vertical="center" wrapText="1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vertical="center" wrapText="1"/>
      <protection/>
    </xf>
    <xf numFmtId="164" fontId="4" fillId="0" borderId="68" xfId="0" applyNumberFormat="1" applyFont="1" applyFill="1" applyBorder="1" applyAlignment="1">
      <alignment vertical="center" wrapText="1"/>
    </xf>
    <xf numFmtId="164" fontId="7" fillId="0" borderId="50" xfId="0" applyNumberFormat="1" applyFont="1" applyFill="1" applyBorder="1" applyAlignment="1" applyProtection="1">
      <alignment vertical="center" wrapText="1"/>
      <protection/>
    </xf>
    <xf numFmtId="164" fontId="7" fillId="0" borderId="68" xfId="0" applyNumberFormat="1" applyFont="1" applyFill="1" applyBorder="1" applyAlignment="1" applyProtection="1">
      <alignment vertical="center" wrapText="1"/>
      <protection/>
    </xf>
    <xf numFmtId="164" fontId="4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vertical="center" wrapTex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3" fontId="14" fillId="0" borderId="38" xfId="0" applyNumberFormat="1" applyFont="1" applyFill="1" applyBorder="1" applyAlignment="1" applyProtection="1">
      <alignment vertical="center" wrapText="1"/>
      <protection/>
    </xf>
    <xf numFmtId="3" fontId="19" fillId="0" borderId="38" xfId="0" applyNumberFormat="1" applyFont="1" applyFill="1" applyBorder="1" applyAlignment="1" applyProtection="1">
      <alignment vertical="center" wrapText="1"/>
      <protection/>
    </xf>
    <xf numFmtId="3" fontId="13" fillId="0" borderId="38" xfId="0" applyNumberFormat="1" applyFont="1" applyFill="1" applyBorder="1" applyAlignment="1" applyProtection="1">
      <alignment vertical="center" wrapText="1"/>
      <protection/>
    </xf>
    <xf numFmtId="3" fontId="19" fillId="0" borderId="38" xfId="0" applyNumberFormat="1" applyFont="1" applyFill="1" applyBorder="1" applyAlignment="1" applyProtection="1">
      <alignment vertical="center" wrapText="1"/>
      <protection/>
    </xf>
    <xf numFmtId="3" fontId="14" fillId="0" borderId="38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vertical="center" wrapText="1"/>
      <protection/>
    </xf>
    <xf numFmtId="37" fontId="13" fillId="0" borderId="69" xfId="0" applyNumberFormat="1" applyFont="1" applyFill="1" applyBorder="1" applyAlignment="1" applyProtection="1">
      <alignment vertical="center" wrapText="1"/>
      <protection/>
    </xf>
    <xf numFmtId="3" fontId="13" fillId="0" borderId="38" xfId="0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3" fontId="19" fillId="0" borderId="38" xfId="0" applyNumberFormat="1" applyFont="1" applyFill="1" applyBorder="1" applyAlignment="1">
      <alignment vertical="center" wrapText="1"/>
    </xf>
    <xf numFmtId="3" fontId="14" fillId="0" borderId="38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7" fillId="0" borderId="38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vertical="center" wrapText="1"/>
    </xf>
    <xf numFmtId="3" fontId="14" fillId="0" borderId="70" xfId="0" applyNumberFormat="1" applyFont="1" applyFill="1" applyBorder="1" applyAlignment="1">
      <alignment vertical="center" wrapText="1"/>
    </xf>
    <xf numFmtId="3" fontId="19" fillId="0" borderId="70" xfId="0" applyNumberFormat="1" applyFont="1" applyFill="1" applyBorder="1" applyAlignment="1">
      <alignment vertical="center" wrapText="1"/>
    </xf>
    <xf numFmtId="3" fontId="13" fillId="0" borderId="70" xfId="0" applyNumberFormat="1" applyFont="1" applyFill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3" fontId="13" fillId="0" borderId="71" xfId="0" applyNumberFormat="1" applyFont="1" applyFill="1" applyBorder="1" applyAlignment="1">
      <alignment horizontal="center" vertical="center" wrapText="1"/>
    </xf>
    <xf numFmtId="164" fontId="7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4" xfId="58" applyNumberFormat="1" applyFont="1" applyFill="1" applyBorder="1" applyAlignment="1" applyProtection="1">
      <alignment horizontal="right" vertical="center" wrapText="1" indent="1"/>
      <protection/>
    </xf>
    <xf numFmtId="3" fontId="7" fillId="0" borderId="72" xfId="0" applyNumberFormat="1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center" vertical="center" wrapText="1"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38" xfId="0" applyNumberFormat="1" applyFont="1" applyFill="1" applyBorder="1" applyAlignment="1" applyProtection="1">
      <alignment horizontal="center" textRotation="180" wrapText="1"/>
      <protection/>
    </xf>
    <xf numFmtId="164" fontId="4" fillId="0" borderId="38" xfId="0" applyNumberFormat="1" applyFont="1" applyFill="1" applyBorder="1" applyAlignment="1" applyProtection="1">
      <alignment horizontal="center" wrapText="1"/>
      <protection/>
    </xf>
    <xf numFmtId="164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13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75" xfId="58" applyFont="1" applyFill="1" applyBorder="1" applyAlignment="1" applyProtection="1">
      <alignment horizontal="center" vertical="center"/>
      <protection/>
    </xf>
    <xf numFmtId="0" fontId="7" fillId="0" borderId="13" xfId="58" applyFont="1" applyFill="1" applyBorder="1" applyAlignment="1" applyProtection="1">
      <alignment horizontal="center" vertical="center"/>
      <protection/>
    </xf>
    <xf numFmtId="164" fontId="1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3" fontId="14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38" xfId="0" applyNumberFormat="1" applyBorder="1" applyAlignment="1">
      <alignment/>
    </xf>
    <xf numFmtId="3" fontId="4" fillId="0" borderId="38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38" xfId="0" applyNumberFormat="1" applyFont="1" applyBorder="1" applyAlignment="1">
      <alignment/>
    </xf>
    <xf numFmtId="0" fontId="14" fillId="0" borderId="38" xfId="0" applyFont="1" applyBorder="1" applyAlignment="1">
      <alignment/>
    </xf>
    <xf numFmtId="0" fontId="0" fillId="0" borderId="0" xfId="0" applyFill="1" applyBorder="1" applyAlignment="1">
      <alignment vertical="center" wrapText="1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0" xfId="58" applyNumberFormat="1" applyFont="1" applyFill="1" applyBorder="1" applyAlignment="1" applyProtection="1">
      <alignment horizontal="center" vertical="center"/>
      <protection/>
    </xf>
    <xf numFmtId="164" fontId="21" fillId="0" borderId="34" xfId="58" applyNumberFormat="1" applyFont="1" applyFill="1" applyBorder="1" applyAlignment="1" applyProtection="1">
      <alignment horizontal="left" vertical="center"/>
      <protection/>
    </xf>
    <xf numFmtId="164" fontId="21" fillId="0" borderId="34" xfId="58" applyNumberFormat="1" applyFont="1" applyFill="1" applyBorder="1" applyAlignment="1" applyProtection="1">
      <alignment horizontal="left"/>
      <protection/>
    </xf>
    <xf numFmtId="0" fontId="7" fillId="0" borderId="75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7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62" fillId="0" borderId="53" xfId="0" applyNumberFormat="1" applyFont="1" applyFill="1" applyBorder="1" applyAlignment="1" applyProtection="1">
      <alignment horizontal="center" vertical="center" wrapText="1"/>
      <protection/>
    </xf>
    <xf numFmtId="164" fontId="4" fillId="0" borderId="34" xfId="0" applyNumberFormat="1" applyFont="1" applyFill="1" applyBorder="1" applyAlignment="1" applyProtection="1">
      <alignment horizontal="right" vertical="center"/>
      <protection/>
    </xf>
    <xf numFmtId="0" fontId="4" fillId="0" borderId="34" xfId="0" applyFont="1" applyBorder="1" applyAlignment="1">
      <alignment horizontal="right"/>
    </xf>
    <xf numFmtId="0" fontId="0" fillId="0" borderId="34" xfId="0" applyBorder="1" applyAlignment="1">
      <alignment/>
    </xf>
    <xf numFmtId="164" fontId="5" fillId="0" borderId="34" xfId="0" applyNumberFormat="1" applyFont="1" applyFill="1" applyBorder="1" applyAlignment="1" applyProtection="1">
      <alignment horizontal="right" vertical="center"/>
      <protection/>
    </xf>
    <xf numFmtId="0" fontId="0" fillId="0" borderId="34" xfId="0" applyBorder="1" applyAlignment="1">
      <alignment vertical="center"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Border="1" applyAlignment="1">
      <alignment vertical="center"/>
    </xf>
    <xf numFmtId="164" fontId="12" fillId="0" borderId="34" xfId="0" applyNumberFormat="1" applyFont="1" applyFill="1" applyBorder="1" applyAlignment="1">
      <alignment horizontal="right" vertical="center" wrapText="1"/>
    </xf>
    <xf numFmtId="0" fontId="12" fillId="0" borderId="34" xfId="0" applyFont="1" applyBorder="1" applyAlignment="1">
      <alignment horizontal="right" wrapText="1"/>
    </xf>
    <xf numFmtId="0" fontId="0" fillId="0" borderId="34" xfId="0" applyBorder="1" applyAlignment="1">
      <alignment wrapText="1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right" vertical="center"/>
    </xf>
    <xf numFmtId="0" fontId="12" fillId="0" borderId="34" xfId="0" applyFont="1" applyBorder="1" applyAlignment="1">
      <alignment horizontal="right"/>
    </xf>
    <xf numFmtId="164" fontId="12" fillId="0" borderId="34" xfId="0" applyNumberFormat="1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0" fillId="0" borderId="81" xfId="0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164" fontId="12" fillId="0" borderId="34" xfId="0" applyNumberFormat="1" applyFont="1" applyFill="1" applyBorder="1" applyAlignment="1" applyProtection="1">
      <alignment horizontal="right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0" t="s">
        <v>457</v>
      </c>
      <c r="B1" s="79"/>
    </row>
    <row r="2" spans="1:2" ht="12.75">
      <c r="A2" s="79"/>
      <c r="B2" s="79"/>
    </row>
    <row r="3" spans="1:2" ht="12.75">
      <c r="A3" s="272"/>
      <c r="B3" s="272"/>
    </row>
    <row r="4" spans="1:2" ht="15.75">
      <c r="A4" s="81"/>
      <c r="B4" s="276"/>
    </row>
    <row r="5" spans="1:2" ht="15.75">
      <c r="A5" s="81"/>
      <c r="B5" s="276"/>
    </row>
    <row r="6" spans="1:2" s="69" customFormat="1" ht="15.75">
      <c r="A6" s="81" t="s">
        <v>462</v>
      </c>
      <c r="B6" s="272"/>
    </row>
    <row r="7" spans="1:2" s="69" customFormat="1" ht="12.75">
      <c r="A7" s="272"/>
      <c r="B7" s="272"/>
    </row>
    <row r="8" spans="1:2" s="69" customFormat="1" ht="12.75">
      <c r="A8" s="272"/>
      <c r="B8" s="272"/>
    </row>
    <row r="9" spans="1:2" ht="12.75">
      <c r="A9" s="272" t="s">
        <v>428</v>
      </c>
      <c r="B9" s="272" t="s">
        <v>406</v>
      </c>
    </row>
    <row r="10" spans="1:2" ht="12.75">
      <c r="A10" s="272" t="s">
        <v>426</v>
      </c>
      <c r="B10" s="272" t="s">
        <v>412</v>
      </c>
    </row>
    <row r="11" spans="1:2" ht="12.75">
      <c r="A11" s="272" t="s">
        <v>427</v>
      </c>
      <c r="B11" s="272" t="s">
        <v>413</v>
      </c>
    </row>
    <row r="12" spans="1:2" ht="12.75">
      <c r="A12" s="272"/>
      <c r="B12" s="272"/>
    </row>
    <row r="13" spans="1:2" ht="15.75">
      <c r="A13" s="81" t="str">
        <f>+CONCATENATE(LEFT(A6,4),". évi előirányzat módosítások BEVÉTELEK")</f>
        <v>2017. évi előirányzat módosítások BEVÉTELEK</v>
      </c>
      <c r="B13" s="276"/>
    </row>
    <row r="14" spans="1:2" ht="12.75">
      <c r="A14" s="272"/>
      <c r="B14" s="272"/>
    </row>
    <row r="15" spans="1:2" s="69" customFormat="1" ht="12.75">
      <c r="A15" s="272" t="s">
        <v>429</v>
      </c>
      <c r="B15" s="272" t="s">
        <v>407</v>
      </c>
    </row>
    <row r="16" spans="1:2" ht="12.75">
      <c r="A16" s="272" t="s">
        <v>430</v>
      </c>
      <c r="B16" s="272" t="s">
        <v>414</v>
      </c>
    </row>
    <row r="17" spans="1:2" ht="12.75">
      <c r="A17" s="272" t="s">
        <v>431</v>
      </c>
      <c r="B17" s="272" t="s">
        <v>415</v>
      </c>
    </row>
    <row r="18" spans="1:2" ht="12.75">
      <c r="A18" s="272"/>
      <c r="B18" s="272"/>
    </row>
    <row r="19" spans="1:2" ht="14.25">
      <c r="A19" s="279" t="str">
        <f>+CONCATENATE(LEFT(A6,4),". módosítás utáni módosított előrirányzatok BEVÉTELEK")</f>
        <v>2017. módosítás utáni módosított előrirányzatok BEVÉTELEK</v>
      </c>
      <c r="B19" s="276"/>
    </row>
    <row r="20" spans="1:2" ht="12.75">
      <c r="A20" s="272"/>
      <c r="B20" s="272"/>
    </row>
    <row r="21" spans="1:2" ht="12.75">
      <c r="A21" s="272" t="s">
        <v>432</v>
      </c>
      <c r="B21" s="272" t="s">
        <v>408</v>
      </c>
    </row>
    <row r="22" spans="1:2" ht="12.75">
      <c r="A22" s="272" t="s">
        <v>433</v>
      </c>
      <c r="B22" s="272" t="s">
        <v>416</v>
      </c>
    </row>
    <row r="23" spans="1:2" ht="12.75">
      <c r="A23" s="272" t="s">
        <v>434</v>
      </c>
      <c r="B23" s="272" t="s">
        <v>417</v>
      </c>
    </row>
    <row r="24" spans="1:2" ht="12.75">
      <c r="A24" s="272"/>
      <c r="B24" s="272"/>
    </row>
    <row r="25" spans="1:2" ht="15.75">
      <c r="A25" s="81" t="str">
        <f>+CONCATENATE(LEFT(A6,4),". évi eredeti előirányzat KIADÁSOK")</f>
        <v>2017. évi eredeti előirányzat KIADÁSOK</v>
      </c>
      <c r="B25" s="276"/>
    </row>
    <row r="26" spans="1:2" ht="12.75">
      <c r="A26" s="272"/>
      <c r="B26" s="272"/>
    </row>
    <row r="27" spans="1:2" ht="12.75">
      <c r="A27" s="272" t="s">
        <v>435</v>
      </c>
      <c r="B27" s="272" t="s">
        <v>409</v>
      </c>
    </row>
    <row r="28" spans="1:2" ht="12.75">
      <c r="A28" s="272" t="s">
        <v>436</v>
      </c>
      <c r="B28" s="272" t="s">
        <v>418</v>
      </c>
    </row>
    <row r="29" spans="1:2" ht="12.75">
      <c r="A29" s="272" t="s">
        <v>437</v>
      </c>
      <c r="B29" s="272" t="s">
        <v>419</v>
      </c>
    </row>
    <row r="30" spans="1:2" ht="12.75">
      <c r="A30" s="272"/>
      <c r="B30" s="272"/>
    </row>
    <row r="31" spans="1:2" ht="15.75">
      <c r="A31" s="81" t="str">
        <f>+CONCATENATE(LEFT(A6,4),". évi előirányzat módosítások KIADÁSOK")</f>
        <v>2017. évi előirányzat módosítások KIADÁSOK</v>
      </c>
      <c r="B31" s="276"/>
    </row>
    <row r="32" spans="1:2" ht="12.75">
      <c r="A32" s="272"/>
      <c r="B32" s="272"/>
    </row>
    <row r="33" spans="1:2" ht="12.75">
      <c r="A33" s="272" t="s">
        <v>438</v>
      </c>
      <c r="B33" s="272" t="s">
        <v>410</v>
      </c>
    </row>
    <row r="34" spans="1:2" ht="12.75">
      <c r="A34" s="272" t="s">
        <v>439</v>
      </c>
      <c r="B34" s="272" t="s">
        <v>420</v>
      </c>
    </row>
    <row r="35" spans="1:2" ht="12.75">
      <c r="A35" s="272" t="s">
        <v>440</v>
      </c>
      <c r="B35" s="272" t="s">
        <v>421</v>
      </c>
    </row>
    <row r="36" spans="1:2" ht="12.75">
      <c r="A36" s="272"/>
      <c r="B36" s="272"/>
    </row>
    <row r="37" spans="1:2" ht="15.75">
      <c r="A37" s="278" t="str">
        <f>+CONCATENATE(LEFT(A6,4),". módosítás utáni módosított előirányzatok KIADÁSOK")</f>
        <v>2017. módosítás utáni módosított előirányzatok KIADÁSOK</v>
      </c>
      <c r="B37" s="276"/>
    </row>
    <row r="38" spans="1:2" ht="12.75">
      <c r="A38" s="272"/>
      <c r="B38" s="272"/>
    </row>
    <row r="39" spans="1:2" ht="12.75">
      <c r="A39" s="272" t="s">
        <v>441</v>
      </c>
      <c r="B39" s="272" t="s">
        <v>411</v>
      </c>
    </row>
    <row r="40" spans="1:2" ht="12.75">
      <c r="A40" s="272" t="s">
        <v>442</v>
      </c>
      <c r="B40" s="272" t="s">
        <v>422</v>
      </c>
    </row>
    <row r="41" spans="1:2" ht="12.75">
      <c r="A41" s="272" t="s">
        <v>443</v>
      </c>
      <c r="B41" s="272" t="s">
        <v>423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8.875" style="155" customWidth="1"/>
    <col min="2" max="2" width="58.50390625" style="156" customWidth="1"/>
    <col min="3" max="3" width="10.625" style="157" customWidth="1"/>
    <col min="4" max="4" width="10.50390625" style="2" customWidth="1"/>
    <col min="5" max="5" width="11.00390625" style="2" customWidth="1"/>
    <col min="6" max="6" width="9.875" style="2" bestFit="1" customWidth="1"/>
    <col min="7" max="16384" width="9.375" style="2" customWidth="1"/>
  </cols>
  <sheetData>
    <row r="1" spans="1:6" s="1" customFormat="1" ht="16.5" customHeight="1" thickBot="1">
      <c r="A1" s="489" t="s">
        <v>517</v>
      </c>
      <c r="B1" s="488"/>
      <c r="C1" s="488"/>
      <c r="D1" s="488"/>
      <c r="E1" s="488"/>
      <c r="F1" s="468"/>
    </row>
    <row r="2" spans="1:6" s="51" customFormat="1" ht="21" customHeight="1" thickBot="1">
      <c r="A2" s="280" t="s">
        <v>41</v>
      </c>
      <c r="B2" s="475" t="s">
        <v>121</v>
      </c>
      <c r="C2" s="476"/>
      <c r="D2" s="476"/>
      <c r="E2" s="478"/>
      <c r="F2" s="357"/>
    </row>
    <row r="3" spans="1:6" s="51" customFormat="1" ht="36.75" thickBot="1">
      <c r="A3" s="280" t="s">
        <v>118</v>
      </c>
      <c r="B3" s="475" t="s">
        <v>306</v>
      </c>
      <c r="C3" s="476"/>
      <c r="D3" s="476"/>
      <c r="E3" s="478"/>
      <c r="F3" s="357"/>
    </row>
    <row r="4" spans="1:5" s="52" customFormat="1" ht="15.75" customHeight="1" thickBot="1">
      <c r="A4" s="83"/>
      <c r="B4" s="83"/>
      <c r="C4" s="84"/>
      <c r="E4" s="84"/>
    </row>
    <row r="5" spans="1:6" ht="36.75" thickBot="1">
      <c r="A5" s="169" t="s">
        <v>119</v>
      </c>
      <c r="B5" s="85" t="s">
        <v>461</v>
      </c>
      <c r="C5" s="313" t="s">
        <v>403</v>
      </c>
      <c r="D5" s="314" t="s">
        <v>482</v>
      </c>
      <c r="E5" s="315" t="s">
        <v>512</v>
      </c>
      <c r="F5" s="355" t="s">
        <v>485</v>
      </c>
    </row>
    <row r="6" spans="1:6" s="48" customFormat="1" ht="12.75" customHeight="1" thickBot="1">
      <c r="A6" s="76" t="s">
        <v>370</v>
      </c>
      <c r="B6" s="77" t="s">
        <v>371</v>
      </c>
      <c r="C6" s="77" t="s">
        <v>372</v>
      </c>
      <c r="D6" s="281" t="s">
        <v>374</v>
      </c>
      <c r="E6" s="325" t="s">
        <v>373</v>
      </c>
      <c r="F6" s="356" t="s">
        <v>375</v>
      </c>
    </row>
    <row r="7" spans="1:6" s="48" customFormat="1" ht="15.75" customHeight="1" thickBot="1">
      <c r="A7" s="472" t="s">
        <v>38</v>
      </c>
      <c r="B7" s="473"/>
      <c r="C7" s="473"/>
      <c r="D7" s="473"/>
      <c r="E7" s="474"/>
      <c r="F7" s="350"/>
    </row>
    <row r="8" spans="1:6" s="48" customFormat="1" ht="12" customHeight="1" thickBot="1">
      <c r="A8" s="25" t="s">
        <v>7</v>
      </c>
      <c r="B8" s="19" t="s">
        <v>141</v>
      </c>
      <c r="C8" s="162">
        <f>+C9+C10+C11+C12+C13+C14</f>
        <v>0</v>
      </c>
      <c r="D8" s="249">
        <f>+D9+D10+D11+D12+D13+D14</f>
        <v>0</v>
      </c>
      <c r="E8" s="99">
        <f>+E9+E10+E11+E12+E13+E14</f>
        <v>0</v>
      </c>
      <c r="F8" s="350"/>
    </row>
    <row r="9" spans="1:6" s="53" customFormat="1" ht="12" customHeight="1" thickBot="1">
      <c r="A9" s="192" t="s">
        <v>60</v>
      </c>
      <c r="B9" s="176" t="s">
        <v>142</v>
      </c>
      <c r="C9" s="164"/>
      <c r="D9" s="250"/>
      <c r="E9" s="205">
        <f aca="true" t="shared" si="0" ref="E9:E14">C9+D9</f>
        <v>0</v>
      </c>
      <c r="F9" s="351"/>
    </row>
    <row r="10" spans="1:6" s="54" customFormat="1" ht="12" customHeight="1" thickBot="1">
      <c r="A10" s="193" t="s">
        <v>61</v>
      </c>
      <c r="B10" s="177" t="s">
        <v>143</v>
      </c>
      <c r="C10" s="163"/>
      <c r="D10" s="251"/>
      <c r="E10" s="294">
        <f t="shared" si="0"/>
        <v>0</v>
      </c>
      <c r="F10" s="352"/>
    </row>
    <row r="11" spans="1:6" s="54" customFormat="1" ht="12" customHeight="1" thickBot="1">
      <c r="A11" s="193" t="s">
        <v>62</v>
      </c>
      <c r="B11" s="177" t="s">
        <v>144</v>
      </c>
      <c r="C11" s="163"/>
      <c r="D11" s="251"/>
      <c r="E11" s="294">
        <f t="shared" si="0"/>
        <v>0</v>
      </c>
      <c r="F11" s="352"/>
    </row>
    <row r="12" spans="1:6" s="54" customFormat="1" ht="12" customHeight="1" thickBot="1">
      <c r="A12" s="193" t="s">
        <v>63</v>
      </c>
      <c r="B12" s="177" t="s">
        <v>145</v>
      </c>
      <c r="C12" s="163"/>
      <c r="D12" s="251"/>
      <c r="E12" s="294">
        <f t="shared" si="0"/>
        <v>0</v>
      </c>
      <c r="F12" s="352"/>
    </row>
    <row r="13" spans="1:6" s="54" customFormat="1" ht="12" customHeight="1" thickBot="1">
      <c r="A13" s="193" t="s">
        <v>80</v>
      </c>
      <c r="B13" s="177" t="s">
        <v>378</v>
      </c>
      <c r="C13" s="163"/>
      <c r="D13" s="251"/>
      <c r="E13" s="294">
        <f t="shared" si="0"/>
        <v>0</v>
      </c>
      <c r="F13" s="352"/>
    </row>
    <row r="14" spans="1:6" s="53" customFormat="1" ht="12" customHeight="1" thickBot="1">
      <c r="A14" s="194" t="s">
        <v>64</v>
      </c>
      <c r="B14" s="178" t="s">
        <v>316</v>
      </c>
      <c r="C14" s="163"/>
      <c r="D14" s="251"/>
      <c r="E14" s="294">
        <f t="shared" si="0"/>
        <v>0</v>
      </c>
      <c r="F14" s="351"/>
    </row>
    <row r="15" spans="1:6" s="53" customFormat="1" ht="12" customHeight="1" thickBot="1">
      <c r="A15" s="25" t="s">
        <v>8</v>
      </c>
      <c r="B15" s="100" t="s">
        <v>146</v>
      </c>
      <c r="C15" s="162">
        <f>+C16+C17+C18+C19+C20</f>
        <v>0</v>
      </c>
      <c r="D15" s="249">
        <f>+D16+D17+D18+D19+D20</f>
        <v>0</v>
      </c>
      <c r="E15" s="99">
        <f>+E16+E17+E18+E19+E20</f>
        <v>0</v>
      </c>
      <c r="F15" s="351"/>
    </row>
    <row r="16" spans="1:6" s="53" customFormat="1" ht="12" customHeight="1" thickBot="1">
      <c r="A16" s="192" t="s">
        <v>66</v>
      </c>
      <c r="B16" s="176" t="s">
        <v>147</v>
      </c>
      <c r="C16" s="164"/>
      <c r="D16" s="250"/>
      <c r="E16" s="205">
        <f aca="true" t="shared" si="1" ref="E16:E21">C16+D16</f>
        <v>0</v>
      </c>
      <c r="F16" s="351"/>
    </row>
    <row r="17" spans="1:6" s="53" customFormat="1" ht="12" customHeight="1" thickBot="1">
      <c r="A17" s="193" t="s">
        <v>67</v>
      </c>
      <c r="B17" s="177" t="s">
        <v>148</v>
      </c>
      <c r="C17" s="163"/>
      <c r="D17" s="251"/>
      <c r="E17" s="294">
        <f t="shared" si="1"/>
        <v>0</v>
      </c>
      <c r="F17" s="351"/>
    </row>
    <row r="18" spans="1:6" s="53" customFormat="1" ht="12" customHeight="1" thickBot="1">
      <c r="A18" s="193" t="s">
        <v>68</v>
      </c>
      <c r="B18" s="177" t="s">
        <v>308</v>
      </c>
      <c r="C18" s="163"/>
      <c r="D18" s="251"/>
      <c r="E18" s="294">
        <f t="shared" si="1"/>
        <v>0</v>
      </c>
      <c r="F18" s="351"/>
    </row>
    <row r="19" spans="1:6" s="53" customFormat="1" ht="12" customHeight="1" thickBot="1">
      <c r="A19" s="193" t="s">
        <v>69</v>
      </c>
      <c r="B19" s="177" t="s">
        <v>309</v>
      </c>
      <c r="C19" s="163"/>
      <c r="D19" s="251"/>
      <c r="E19" s="294">
        <f t="shared" si="1"/>
        <v>0</v>
      </c>
      <c r="F19" s="351"/>
    </row>
    <row r="20" spans="1:6" s="53" customFormat="1" ht="12" customHeight="1" thickBot="1">
      <c r="A20" s="193" t="s">
        <v>70</v>
      </c>
      <c r="B20" s="177" t="s">
        <v>149</v>
      </c>
      <c r="C20" s="163"/>
      <c r="D20" s="251"/>
      <c r="E20" s="294">
        <f t="shared" si="1"/>
        <v>0</v>
      </c>
      <c r="F20" s="351"/>
    </row>
    <row r="21" spans="1:6" s="54" customFormat="1" ht="12" customHeight="1" thickBot="1">
      <c r="A21" s="194" t="s">
        <v>76</v>
      </c>
      <c r="B21" s="178" t="s">
        <v>150</v>
      </c>
      <c r="C21" s="165"/>
      <c r="D21" s="252"/>
      <c r="E21" s="295">
        <f t="shared" si="1"/>
        <v>0</v>
      </c>
      <c r="F21" s="352"/>
    </row>
    <row r="22" spans="1:6" s="54" customFormat="1" ht="12" customHeight="1" thickBot="1">
      <c r="A22" s="25" t="s">
        <v>9</v>
      </c>
      <c r="B22" s="19" t="s">
        <v>151</v>
      </c>
      <c r="C22" s="162">
        <f>+C23+C24+C25+C26+C27</f>
        <v>0</v>
      </c>
      <c r="D22" s="249">
        <f>+D23+D24+D25+D26+D27</f>
        <v>0</v>
      </c>
      <c r="E22" s="99">
        <f>+E23+E24+E25+E26+E27</f>
        <v>0</v>
      </c>
      <c r="F22" s="352"/>
    </row>
    <row r="23" spans="1:6" s="54" customFormat="1" ht="12" customHeight="1" thickBot="1">
      <c r="A23" s="192" t="s">
        <v>49</v>
      </c>
      <c r="B23" s="176" t="s">
        <v>152</v>
      </c>
      <c r="C23" s="164"/>
      <c r="D23" s="250"/>
      <c r="E23" s="205">
        <f aca="true" t="shared" si="2" ref="E23:E64">C23+D23</f>
        <v>0</v>
      </c>
      <c r="F23" s="352"/>
    </row>
    <row r="24" spans="1:6" s="53" customFormat="1" ht="12" customHeight="1" thickBot="1">
      <c r="A24" s="193" t="s">
        <v>50</v>
      </c>
      <c r="B24" s="177" t="s">
        <v>153</v>
      </c>
      <c r="C24" s="163"/>
      <c r="D24" s="251"/>
      <c r="E24" s="294">
        <f t="shared" si="2"/>
        <v>0</v>
      </c>
      <c r="F24" s="351"/>
    </row>
    <row r="25" spans="1:6" s="54" customFormat="1" ht="12" customHeight="1" thickBot="1">
      <c r="A25" s="193" t="s">
        <v>51</v>
      </c>
      <c r="B25" s="177" t="s">
        <v>310</v>
      </c>
      <c r="C25" s="163"/>
      <c r="D25" s="251"/>
      <c r="E25" s="294">
        <f t="shared" si="2"/>
        <v>0</v>
      </c>
      <c r="F25" s="352"/>
    </row>
    <row r="26" spans="1:6" s="54" customFormat="1" ht="12" customHeight="1" thickBot="1">
      <c r="A26" s="193" t="s">
        <v>52</v>
      </c>
      <c r="B26" s="177" t="s">
        <v>311</v>
      </c>
      <c r="C26" s="163"/>
      <c r="D26" s="251"/>
      <c r="E26" s="294">
        <f t="shared" si="2"/>
        <v>0</v>
      </c>
      <c r="F26" s="352"/>
    </row>
    <row r="27" spans="1:6" s="54" customFormat="1" ht="12" customHeight="1" thickBot="1">
      <c r="A27" s="193" t="s">
        <v>93</v>
      </c>
      <c r="B27" s="177" t="s">
        <v>154</v>
      </c>
      <c r="C27" s="163"/>
      <c r="D27" s="251"/>
      <c r="E27" s="294">
        <f t="shared" si="2"/>
        <v>0</v>
      </c>
      <c r="F27" s="352"/>
    </row>
    <row r="28" spans="1:6" s="54" customFormat="1" ht="12" customHeight="1" thickBot="1">
      <c r="A28" s="194" t="s">
        <v>94</v>
      </c>
      <c r="B28" s="178" t="s">
        <v>155</v>
      </c>
      <c r="C28" s="165"/>
      <c r="D28" s="252"/>
      <c r="E28" s="295">
        <f t="shared" si="2"/>
        <v>0</v>
      </c>
      <c r="F28" s="352"/>
    </row>
    <row r="29" spans="1:6" s="54" customFormat="1" ht="12" customHeight="1" thickBot="1">
      <c r="A29" s="25" t="s">
        <v>95</v>
      </c>
      <c r="B29" s="19" t="s">
        <v>455</v>
      </c>
      <c r="C29" s="168">
        <f>+C30+C31+C32+C33+C34+C35+C36</f>
        <v>4050000</v>
      </c>
      <c r="D29" s="168">
        <f>+D30+D31+D32+D33+D34+D35+D36</f>
        <v>4050000</v>
      </c>
      <c r="E29" s="204">
        <f>+E30+E31+E32+E33+E34+E35+E36</f>
        <v>0</v>
      </c>
      <c r="F29" s="406">
        <v>4050000</v>
      </c>
    </row>
    <row r="30" spans="1:6" s="54" customFormat="1" ht="12" customHeight="1" thickBot="1">
      <c r="A30" s="192" t="s">
        <v>156</v>
      </c>
      <c r="B30" s="176" t="s">
        <v>448</v>
      </c>
      <c r="C30" s="164"/>
      <c r="D30" s="164"/>
      <c r="E30" s="205">
        <f t="shared" si="2"/>
        <v>0</v>
      </c>
      <c r="F30" s="407"/>
    </row>
    <row r="31" spans="1:6" s="54" customFormat="1" ht="12" customHeight="1" thickBot="1">
      <c r="A31" s="193" t="s">
        <v>157</v>
      </c>
      <c r="B31" s="177" t="s">
        <v>449</v>
      </c>
      <c r="C31" s="163"/>
      <c r="D31" s="163"/>
      <c r="E31" s="294">
        <f t="shared" si="2"/>
        <v>0</v>
      </c>
      <c r="F31" s="407"/>
    </row>
    <row r="32" spans="1:6" s="54" customFormat="1" ht="12" customHeight="1" thickBot="1">
      <c r="A32" s="193" t="s">
        <v>158</v>
      </c>
      <c r="B32" s="177" t="s">
        <v>450</v>
      </c>
      <c r="C32" s="163">
        <v>4050000</v>
      </c>
      <c r="D32" s="163">
        <v>4050000</v>
      </c>
      <c r="E32" s="294"/>
      <c r="F32" s="407">
        <v>4050000</v>
      </c>
    </row>
    <row r="33" spans="1:6" s="54" customFormat="1" ht="12" customHeight="1" thickBot="1">
      <c r="A33" s="193" t="s">
        <v>159</v>
      </c>
      <c r="B33" s="177" t="s">
        <v>451</v>
      </c>
      <c r="C33" s="163"/>
      <c r="D33" s="163"/>
      <c r="E33" s="294">
        <f t="shared" si="2"/>
        <v>0</v>
      </c>
      <c r="F33" s="407"/>
    </row>
    <row r="34" spans="1:6" s="54" customFormat="1" ht="12" customHeight="1" thickBot="1">
      <c r="A34" s="193" t="s">
        <v>452</v>
      </c>
      <c r="B34" s="177" t="s">
        <v>160</v>
      </c>
      <c r="C34" s="163"/>
      <c r="D34" s="163"/>
      <c r="E34" s="294">
        <f t="shared" si="2"/>
        <v>0</v>
      </c>
      <c r="F34" s="407"/>
    </row>
    <row r="35" spans="1:6" s="54" customFormat="1" ht="12" customHeight="1" thickBot="1">
      <c r="A35" s="193" t="s">
        <v>453</v>
      </c>
      <c r="B35" s="177" t="s">
        <v>161</v>
      </c>
      <c r="C35" s="163"/>
      <c r="D35" s="163"/>
      <c r="E35" s="294">
        <f t="shared" si="2"/>
        <v>0</v>
      </c>
      <c r="F35" s="407"/>
    </row>
    <row r="36" spans="1:6" s="54" customFormat="1" ht="12" customHeight="1" thickBot="1">
      <c r="A36" s="194" t="s">
        <v>454</v>
      </c>
      <c r="B36" s="178" t="s">
        <v>162</v>
      </c>
      <c r="C36" s="165"/>
      <c r="D36" s="165"/>
      <c r="E36" s="295">
        <f t="shared" si="2"/>
        <v>0</v>
      </c>
      <c r="F36" s="407"/>
    </row>
    <row r="37" spans="1:6" s="54" customFormat="1" ht="12" customHeight="1" thickBot="1">
      <c r="A37" s="25" t="s">
        <v>11</v>
      </c>
      <c r="B37" s="19" t="s">
        <v>317</v>
      </c>
      <c r="C37" s="162">
        <f>SUM(C38:C48)</f>
        <v>0</v>
      </c>
      <c r="D37" s="249">
        <f>SUM(D38:D48)</f>
        <v>0</v>
      </c>
      <c r="E37" s="99">
        <f>SUM(E38:E48)</f>
        <v>0</v>
      </c>
      <c r="F37" s="407"/>
    </row>
    <row r="38" spans="1:6" s="54" customFormat="1" ht="12" customHeight="1" thickBot="1">
      <c r="A38" s="192" t="s">
        <v>53</v>
      </c>
      <c r="B38" s="176" t="s">
        <v>165</v>
      </c>
      <c r="C38" s="164"/>
      <c r="D38" s="250"/>
      <c r="E38" s="205">
        <f t="shared" si="2"/>
        <v>0</v>
      </c>
      <c r="F38" s="407"/>
    </row>
    <row r="39" spans="1:6" s="54" customFormat="1" ht="12" customHeight="1" thickBot="1">
      <c r="A39" s="193" t="s">
        <v>54</v>
      </c>
      <c r="B39" s="177" t="s">
        <v>166</v>
      </c>
      <c r="C39" s="163"/>
      <c r="D39" s="251"/>
      <c r="E39" s="294">
        <f t="shared" si="2"/>
        <v>0</v>
      </c>
      <c r="F39" s="407"/>
    </row>
    <row r="40" spans="1:6" s="54" customFormat="1" ht="12" customHeight="1" thickBot="1">
      <c r="A40" s="193" t="s">
        <v>55</v>
      </c>
      <c r="B40" s="177" t="s">
        <v>167</v>
      </c>
      <c r="C40" s="163"/>
      <c r="D40" s="251"/>
      <c r="E40" s="294">
        <f t="shared" si="2"/>
        <v>0</v>
      </c>
      <c r="F40" s="407"/>
    </row>
    <row r="41" spans="1:6" s="54" customFormat="1" ht="12" customHeight="1" thickBot="1">
      <c r="A41" s="193" t="s">
        <v>97</v>
      </c>
      <c r="B41" s="177" t="s">
        <v>168</v>
      </c>
      <c r="C41" s="163"/>
      <c r="D41" s="251"/>
      <c r="E41" s="294">
        <f t="shared" si="2"/>
        <v>0</v>
      </c>
      <c r="F41" s="407"/>
    </row>
    <row r="42" spans="1:6" s="54" customFormat="1" ht="12" customHeight="1" thickBot="1">
      <c r="A42" s="193" t="s">
        <v>98</v>
      </c>
      <c r="B42" s="177" t="s">
        <v>169</v>
      </c>
      <c r="C42" s="163"/>
      <c r="D42" s="251"/>
      <c r="E42" s="294">
        <f t="shared" si="2"/>
        <v>0</v>
      </c>
      <c r="F42" s="407"/>
    </row>
    <row r="43" spans="1:6" s="54" customFormat="1" ht="12" customHeight="1" thickBot="1">
      <c r="A43" s="193" t="s">
        <v>99</v>
      </c>
      <c r="B43" s="177" t="s">
        <v>170</v>
      </c>
      <c r="C43" s="163"/>
      <c r="D43" s="251"/>
      <c r="E43" s="294">
        <f t="shared" si="2"/>
        <v>0</v>
      </c>
      <c r="F43" s="407"/>
    </row>
    <row r="44" spans="1:6" s="54" customFormat="1" ht="12" customHeight="1" thickBot="1">
      <c r="A44" s="193" t="s">
        <v>100</v>
      </c>
      <c r="B44" s="177" t="s">
        <v>171</v>
      </c>
      <c r="C44" s="163"/>
      <c r="D44" s="251"/>
      <c r="E44" s="294">
        <f t="shared" si="2"/>
        <v>0</v>
      </c>
      <c r="F44" s="407"/>
    </row>
    <row r="45" spans="1:6" s="54" customFormat="1" ht="12" customHeight="1" thickBot="1">
      <c r="A45" s="193" t="s">
        <v>101</v>
      </c>
      <c r="B45" s="177" t="s">
        <v>172</v>
      </c>
      <c r="C45" s="163"/>
      <c r="D45" s="251"/>
      <c r="E45" s="294">
        <f t="shared" si="2"/>
        <v>0</v>
      </c>
      <c r="F45" s="407"/>
    </row>
    <row r="46" spans="1:6" s="54" customFormat="1" ht="12" customHeight="1" thickBot="1">
      <c r="A46" s="193" t="s">
        <v>163</v>
      </c>
      <c r="B46" s="177" t="s">
        <v>173</v>
      </c>
      <c r="C46" s="166"/>
      <c r="D46" s="282"/>
      <c r="E46" s="296">
        <f t="shared" si="2"/>
        <v>0</v>
      </c>
      <c r="F46" s="407"/>
    </row>
    <row r="47" spans="1:6" s="54" customFormat="1" ht="12" customHeight="1" thickBot="1">
      <c r="A47" s="194" t="s">
        <v>164</v>
      </c>
      <c r="B47" s="178" t="s">
        <v>319</v>
      </c>
      <c r="C47" s="167"/>
      <c r="D47" s="283"/>
      <c r="E47" s="297">
        <f t="shared" si="2"/>
        <v>0</v>
      </c>
      <c r="F47" s="407"/>
    </row>
    <row r="48" spans="1:6" s="54" customFormat="1" ht="12" customHeight="1" thickBot="1">
      <c r="A48" s="194" t="s">
        <v>318</v>
      </c>
      <c r="B48" s="178" t="s">
        <v>174</v>
      </c>
      <c r="C48" s="167"/>
      <c r="D48" s="283"/>
      <c r="E48" s="297">
        <f t="shared" si="2"/>
        <v>0</v>
      </c>
      <c r="F48" s="407"/>
    </row>
    <row r="49" spans="1:6" s="54" customFormat="1" ht="12" customHeight="1" thickBot="1">
      <c r="A49" s="25" t="s">
        <v>12</v>
      </c>
      <c r="B49" s="19" t="s">
        <v>175</v>
      </c>
      <c r="C49" s="162">
        <f>SUM(C50:C54)</f>
        <v>0</v>
      </c>
      <c r="D49" s="249">
        <f>SUM(D50:D54)</f>
        <v>0</v>
      </c>
      <c r="E49" s="99">
        <f>SUM(E50:E54)</f>
        <v>0</v>
      </c>
      <c r="F49" s="407"/>
    </row>
    <row r="50" spans="1:6" s="54" customFormat="1" ht="12" customHeight="1" thickBot="1">
      <c r="A50" s="192" t="s">
        <v>56</v>
      </c>
      <c r="B50" s="176" t="s">
        <v>179</v>
      </c>
      <c r="C50" s="217"/>
      <c r="D50" s="284"/>
      <c r="E50" s="298">
        <f t="shared" si="2"/>
        <v>0</v>
      </c>
      <c r="F50" s="407"/>
    </row>
    <row r="51" spans="1:6" s="54" customFormat="1" ht="12" customHeight="1" thickBot="1">
      <c r="A51" s="193" t="s">
        <v>57</v>
      </c>
      <c r="B51" s="177" t="s">
        <v>180</v>
      </c>
      <c r="C51" s="166"/>
      <c r="D51" s="282"/>
      <c r="E51" s="296">
        <f t="shared" si="2"/>
        <v>0</v>
      </c>
      <c r="F51" s="407"/>
    </row>
    <row r="52" spans="1:6" s="54" customFormat="1" ht="12" customHeight="1" thickBot="1">
      <c r="A52" s="193" t="s">
        <v>176</v>
      </c>
      <c r="B52" s="177" t="s">
        <v>181</v>
      </c>
      <c r="C52" s="166"/>
      <c r="D52" s="282"/>
      <c r="E52" s="296">
        <f t="shared" si="2"/>
        <v>0</v>
      </c>
      <c r="F52" s="407"/>
    </row>
    <row r="53" spans="1:6" s="54" customFormat="1" ht="12" customHeight="1" thickBot="1">
      <c r="A53" s="193" t="s">
        <v>177</v>
      </c>
      <c r="B53" s="177" t="s">
        <v>182</v>
      </c>
      <c r="C53" s="166"/>
      <c r="D53" s="282"/>
      <c r="E53" s="296">
        <f t="shared" si="2"/>
        <v>0</v>
      </c>
      <c r="F53" s="407"/>
    </row>
    <row r="54" spans="1:6" s="54" customFormat="1" ht="12" customHeight="1" thickBot="1">
      <c r="A54" s="194" t="s">
        <v>178</v>
      </c>
      <c r="B54" s="178" t="s">
        <v>183</v>
      </c>
      <c r="C54" s="167"/>
      <c r="D54" s="283"/>
      <c r="E54" s="297">
        <f t="shared" si="2"/>
        <v>0</v>
      </c>
      <c r="F54" s="407"/>
    </row>
    <row r="55" spans="1:6" s="54" customFormat="1" ht="12" customHeight="1" thickBot="1">
      <c r="A55" s="25" t="s">
        <v>102</v>
      </c>
      <c r="B55" s="19" t="s">
        <v>184</v>
      </c>
      <c r="C55" s="162">
        <f>SUM(C56:C58)</f>
        <v>0</v>
      </c>
      <c r="D55" s="249">
        <f>SUM(D56:D58)</f>
        <v>0</v>
      </c>
      <c r="E55" s="99">
        <f>SUM(E56:E58)</f>
        <v>0</v>
      </c>
      <c r="F55" s="407"/>
    </row>
    <row r="56" spans="1:6" s="54" customFormat="1" ht="12" customHeight="1" thickBot="1">
      <c r="A56" s="192" t="s">
        <v>58</v>
      </c>
      <c r="B56" s="176" t="s">
        <v>185</v>
      </c>
      <c r="C56" s="164"/>
      <c r="D56" s="250"/>
      <c r="E56" s="205">
        <f t="shared" si="2"/>
        <v>0</v>
      </c>
      <c r="F56" s="407"/>
    </row>
    <row r="57" spans="1:6" s="54" customFormat="1" ht="12" customHeight="1" thickBot="1">
      <c r="A57" s="193" t="s">
        <v>59</v>
      </c>
      <c r="B57" s="177" t="s">
        <v>312</v>
      </c>
      <c r="C57" s="163"/>
      <c r="D57" s="251"/>
      <c r="E57" s="294">
        <f t="shared" si="2"/>
        <v>0</v>
      </c>
      <c r="F57" s="407"/>
    </row>
    <row r="58" spans="1:6" s="54" customFormat="1" ht="12" customHeight="1" thickBot="1">
      <c r="A58" s="193" t="s">
        <v>188</v>
      </c>
      <c r="B58" s="177" t="s">
        <v>186</v>
      </c>
      <c r="C58" s="163"/>
      <c r="D58" s="251"/>
      <c r="E58" s="294">
        <f t="shared" si="2"/>
        <v>0</v>
      </c>
      <c r="F58" s="407"/>
    </row>
    <row r="59" spans="1:6" s="54" customFormat="1" ht="12" customHeight="1" thickBot="1">
      <c r="A59" s="194" t="s">
        <v>189</v>
      </c>
      <c r="B59" s="178" t="s">
        <v>187</v>
      </c>
      <c r="C59" s="165"/>
      <c r="D59" s="252"/>
      <c r="E59" s="295">
        <f t="shared" si="2"/>
        <v>0</v>
      </c>
      <c r="F59" s="407"/>
    </row>
    <row r="60" spans="1:6" s="54" customFormat="1" ht="12" customHeight="1" thickBot="1">
      <c r="A60" s="25" t="s">
        <v>14</v>
      </c>
      <c r="B60" s="100" t="s">
        <v>190</v>
      </c>
      <c r="C60" s="162">
        <f>SUM(C61:C63)</f>
        <v>0</v>
      </c>
      <c r="D60" s="249">
        <f>SUM(D61:D63)</f>
        <v>0</v>
      </c>
      <c r="E60" s="99">
        <f>SUM(E61:E63)</f>
        <v>0</v>
      </c>
      <c r="F60" s="407"/>
    </row>
    <row r="61" spans="1:6" s="54" customFormat="1" ht="12" customHeight="1" thickBot="1">
      <c r="A61" s="192" t="s">
        <v>103</v>
      </c>
      <c r="B61" s="176" t="s">
        <v>192</v>
      </c>
      <c r="C61" s="166"/>
      <c r="D61" s="282"/>
      <c r="E61" s="296">
        <f t="shared" si="2"/>
        <v>0</v>
      </c>
      <c r="F61" s="407"/>
    </row>
    <row r="62" spans="1:6" s="54" customFormat="1" ht="12" customHeight="1" thickBot="1">
      <c r="A62" s="193" t="s">
        <v>104</v>
      </c>
      <c r="B62" s="177" t="s">
        <v>313</v>
      </c>
      <c r="C62" s="166"/>
      <c r="D62" s="282"/>
      <c r="E62" s="296">
        <f t="shared" si="2"/>
        <v>0</v>
      </c>
      <c r="F62" s="407"/>
    </row>
    <row r="63" spans="1:6" s="54" customFormat="1" ht="12" customHeight="1" thickBot="1">
      <c r="A63" s="193" t="s">
        <v>124</v>
      </c>
      <c r="B63" s="177" t="s">
        <v>193</v>
      </c>
      <c r="C63" s="166"/>
      <c r="D63" s="282"/>
      <c r="E63" s="296">
        <f t="shared" si="2"/>
        <v>0</v>
      </c>
      <c r="F63" s="407"/>
    </row>
    <row r="64" spans="1:6" s="54" customFormat="1" ht="12" customHeight="1" thickBot="1">
      <c r="A64" s="194" t="s">
        <v>191</v>
      </c>
      <c r="B64" s="178" t="s">
        <v>194</v>
      </c>
      <c r="C64" s="166"/>
      <c r="D64" s="282"/>
      <c r="E64" s="296">
        <f t="shared" si="2"/>
        <v>0</v>
      </c>
      <c r="F64" s="407"/>
    </row>
    <row r="65" spans="1:6" s="54" customFormat="1" ht="12" customHeight="1" thickBot="1">
      <c r="A65" s="25" t="s">
        <v>15</v>
      </c>
      <c r="B65" s="19" t="s">
        <v>195</v>
      </c>
      <c r="C65" s="168">
        <f>+C8+C15+C22+C29+C37+C49+C55+C60</f>
        <v>4050000</v>
      </c>
      <c r="D65" s="253">
        <f>+D8+D15+D22+D29+D37+D49+D55+D60</f>
        <v>4050000</v>
      </c>
      <c r="E65" s="204">
        <f>+E8+E15+E22+E29+E37+E49+E55+E60</f>
        <v>0</v>
      </c>
      <c r="F65" s="406">
        <v>4050000</v>
      </c>
    </row>
    <row r="66" spans="1:6" s="54" customFormat="1" ht="12" customHeight="1" thickBot="1">
      <c r="A66" s="195" t="s">
        <v>282</v>
      </c>
      <c r="B66" s="100" t="s">
        <v>197</v>
      </c>
      <c r="C66" s="162">
        <f>SUM(C67:C69)</f>
        <v>0</v>
      </c>
      <c r="D66" s="249">
        <f>SUM(D67:D69)</f>
        <v>0</v>
      </c>
      <c r="E66" s="99">
        <f>SUM(E67:E69)</f>
        <v>0</v>
      </c>
      <c r="F66" s="407"/>
    </row>
    <row r="67" spans="1:6" s="54" customFormat="1" ht="12" customHeight="1" thickBot="1">
      <c r="A67" s="192" t="s">
        <v>228</v>
      </c>
      <c r="B67" s="176" t="s">
        <v>198</v>
      </c>
      <c r="C67" s="166"/>
      <c r="D67" s="282"/>
      <c r="E67" s="296">
        <f>C67+D67</f>
        <v>0</v>
      </c>
      <c r="F67" s="407"/>
    </row>
    <row r="68" spans="1:6" s="54" customFormat="1" ht="12" customHeight="1" thickBot="1">
      <c r="A68" s="193" t="s">
        <v>237</v>
      </c>
      <c r="B68" s="177" t="s">
        <v>199</v>
      </c>
      <c r="C68" s="166"/>
      <c r="D68" s="282"/>
      <c r="E68" s="296">
        <f>C68+D68</f>
        <v>0</v>
      </c>
      <c r="F68" s="407"/>
    </row>
    <row r="69" spans="1:6" s="54" customFormat="1" ht="12" customHeight="1" thickBot="1">
      <c r="A69" s="194" t="s">
        <v>238</v>
      </c>
      <c r="B69" s="179" t="s">
        <v>200</v>
      </c>
      <c r="C69" s="166"/>
      <c r="D69" s="285"/>
      <c r="E69" s="296">
        <f>C69+D69</f>
        <v>0</v>
      </c>
      <c r="F69" s="407"/>
    </row>
    <row r="70" spans="1:6" s="54" customFormat="1" ht="12" customHeight="1" thickBot="1">
      <c r="A70" s="195" t="s">
        <v>201</v>
      </c>
      <c r="B70" s="100" t="s">
        <v>202</v>
      </c>
      <c r="C70" s="162">
        <f>SUM(C71:C74)</f>
        <v>0</v>
      </c>
      <c r="D70" s="162">
        <f>SUM(D71:D74)</f>
        <v>0</v>
      </c>
      <c r="E70" s="99">
        <f>SUM(E71:E74)</f>
        <v>0</v>
      </c>
      <c r="F70" s="407"/>
    </row>
    <row r="71" spans="1:6" s="54" customFormat="1" ht="12" customHeight="1" thickBot="1">
      <c r="A71" s="192" t="s">
        <v>81</v>
      </c>
      <c r="B71" s="176" t="s">
        <v>203</v>
      </c>
      <c r="C71" s="166"/>
      <c r="D71" s="166"/>
      <c r="E71" s="296">
        <f>C71+D71</f>
        <v>0</v>
      </c>
      <c r="F71" s="407"/>
    </row>
    <row r="72" spans="1:6" s="54" customFormat="1" ht="12" customHeight="1" thickBot="1">
      <c r="A72" s="193" t="s">
        <v>82</v>
      </c>
      <c r="B72" s="177" t="s">
        <v>204</v>
      </c>
      <c r="C72" s="166"/>
      <c r="D72" s="166"/>
      <c r="E72" s="296">
        <f>C72+D72</f>
        <v>0</v>
      </c>
      <c r="F72" s="407"/>
    </row>
    <row r="73" spans="1:6" s="54" customFormat="1" ht="12" customHeight="1" thickBot="1">
      <c r="A73" s="193" t="s">
        <v>229</v>
      </c>
      <c r="B73" s="177" t="s">
        <v>205</v>
      </c>
      <c r="C73" s="166"/>
      <c r="D73" s="166"/>
      <c r="E73" s="296">
        <f>C73+D73</f>
        <v>0</v>
      </c>
      <c r="F73" s="407"/>
    </row>
    <row r="74" spans="1:6" s="54" customFormat="1" ht="12" customHeight="1" thickBot="1">
      <c r="A74" s="194" t="s">
        <v>230</v>
      </c>
      <c r="B74" s="178" t="s">
        <v>206</v>
      </c>
      <c r="C74" s="166"/>
      <c r="D74" s="166"/>
      <c r="E74" s="296">
        <f>C74+D74</f>
        <v>0</v>
      </c>
      <c r="F74" s="407"/>
    </row>
    <row r="75" spans="1:6" s="54" customFormat="1" ht="12" customHeight="1" thickBot="1">
      <c r="A75" s="195" t="s">
        <v>207</v>
      </c>
      <c r="B75" s="100" t="s">
        <v>208</v>
      </c>
      <c r="C75" s="162">
        <f>SUM(C76:C77)</f>
        <v>0</v>
      </c>
      <c r="D75" s="162">
        <f>SUM(D76:D77)</f>
        <v>0</v>
      </c>
      <c r="E75" s="99">
        <f>SUM(E76:E77)</f>
        <v>0</v>
      </c>
      <c r="F75" s="407"/>
    </row>
    <row r="76" spans="1:8" s="54" customFormat="1" ht="12" customHeight="1" thickBot="1">
      <c r="A76" s="192" t="s">
        <v>231</v>
      </c>
      <c r="B76" s="176" t="s">
        <v>209</v>
      </c>
      <c r="C76" s="166"/>
      <c r="D76" s="166"/>
      <c r="E76" s="296">
        <f>C76+D76</f>
        <v>0</v>
      </c>
      <c r="F76" s="407"/>
      <c r="H76" s="410"/>
    </row>
    <row r="77" spans="1:6" s="54" customFormat="1" ht="12" customHeight="1" thickBot="1">
      <c r="A77" s="194" t="s">
        <v>232</v>
      </c>
      <c r="B77" s="178" t="s">
        <v>210</v>
      </c>
      <c r="C77" s="166"/>
      <c r="D77" s="166"/>
      <c r="E77" s="296">
        <f>C77+D77</f>
        <v>0</v>
      </c>
      <c r="F77" s="407"/>
    </row>
    <row r="78" spans="1:6" s="53" customFormat="1" ht="12" customHeight="1" thickBot="1">
      <c r="A78" s="195" t="s">
        <v>211</v>
      </c>
      <c r="B78" s="100" t="s">
        <v>212</v>
      </c>
      <c r="C78" s="162">
        <f>SUM(C79:C81)</f>
        <v>0</v>
      </c>
      <c r="D78" s="162">
        <f>SUM(D79:D81)</f>
        <v>0</v>
      </c>
      <c r="E78" s="99">
        <f>SUM(E79:E81)</f>
        <v>0</v>
      </c>
      <c r="F78" s="408"/>
    </row>
    <row r="79" spans="1:6" s="54" customFormat="1" ht="12" customHeight="1" thickBot="1">
      <c r="A79" s="192" t="s">
        <v>233</v>
      </c>
      <c r="B79" s="176" t="s">
        <v>213</v>
      </c>
      <c r="C79" s="166"/>
      <c r="D79" s="166"/>
      <c r="E79" s="296">
        <f>C79+D79</f>
        <v>0</v>
      </c>
      <c r="F79" s="407"/>
    </row>
    <row r="80" spans="1:6" s="54" customFormat="1" ht="12" customHeight="1" thickBot="1">
      <c r="A80" s="193" t="s">
        <v>234</v>
      </c>
      <c r="B80" s="177" t="s">
        <v>214</v>
      </c>
      <c r="C80" s="166"/>
      <c r="D80" s="166"/>
      <c r="E80" s="296">
        <f>C80+D80</f>
        <v>0</v>
      </c>
      <c r="F80" s="407"/>
    </row>
    <row r="81" spans="1:6" s="54" customFormat="1" ht="12" customHeight="1" thickBot="1">
      <c r="A81" s="194" t="s">
        <v>235</v>
      </c>
      <c r="B81" s="178" t="s">
        <v>215</v>
      </c>
      <c r="C81" s="166"/>
      <c r="D81" s="166"/>
      <c r="E81" s="296">
        <f>C81+D81</f>
        <v>0</v>
      </c>
      <c r="F81" s="407"/>
    </row>
    <row r="82" spans="1:6" s="54" customFormat="1" ht="12" customHeight="1" thickBot="1">
      <c r="A82" s="195" t="s">
        <v>216</v>
      </c>
      <c r="B82" s="100" t="s">
        <v>236</v>
      </c>
      <c r="C82" s="162">
        <f>SUM(C83:C86)</f>
        <v>0</v>
      </c>
      <c r="D82" s="162">
        <f>SUM(D83:D86)</f>
        <v>0</v>
      </c>
      <c r="E82" s="99">
        <f>SUM(E83:E86)</f>
        <v>0</v>
      </c>
      <c r="F82" s="407"/>
    </row>
    <row r="83" spans="1:6" s="54" customFormat="1" ht="12" customHeight="1" thickBot="1">
      <c r="A83" s="196" t="s">
        <v>217</v>
      </c>
      <c r="B83" s="176" t="s">
        <v>218</v>
      </c>
      <c r="C83" s="166"/>
      <c r="D83" s="166"/>
      <c r="E83" s="296">
        <f aca="true" t="shared" si="3" ref="E83:E88">C83+D83</f>
        <v>0</v>
      </c>
      <c r="F83" s="407"/>
    </row>
    <row r="84" spans="1:6" s="54" customFormat="1" ht="12" customHeight="1" thickBot="1">
      <c r="A84" s="197" t="s">
        <v>219</v>
      </c>
      <c r="B84" s="177" t="s">
        <v>220</v>
      </c>
      <c r="C84" s="166"/>
      <c r="D84" s="166"/>
      <c r="E84" s="296">
        <f t="shared" si="3"/>
        <v>0</v>
      </c>
      <c r="F84" s="407"/>
    </row>
    <row r="85" spans="1:6" s="54" customFormat="1" ht="12" customHeight="1" thickBot="1">
      <c r="A85" s="197" t="s">
        <v>221</v>
      </c>
      <c r="B85" s="177" t="s">
        <v>222</v>
      </c>
      <c r="C85" s="166"/>
      <c r="D85" s="166"/>
      <c r="E85" s="296">
        <f t="shared" si="3"/>
        <v>0</v>
      </c>
      <c r="F85" s="407"/>
    </row>
    <row r="86" spans="1:6" s="53" customFormat="1" ht="12" customHeight="1" thickBot="1">
      <c r="A86" s="198" t="s">
        <v>223</v>
      </c>
      <c r="B86" s="178" t="s">
        <v>224</v>
      </c>
      <c r="C86" s="166"/>
      <c r="D86" s="166"/>
      <c r="E86" s="296">
        <f t="shared" si="3"/>
        <v>0</v>
      </c>
      <c r="F86" s="408"/>
    </row>
    <row r="87" spans="1:6" s="53" customFormat="1" ht="12" customHeight="1" thickBot="1">
      <c r="A87" s="195" t="s">
        <v>225</v>
      </c>
      <c r="B87" s="100" t="s">
        <v>358</v>
      </c>
      <c r="C87" s="220"/>
      <c r="D87" s="220"/>
      <c r="E87" s="99">
        <f t="shared" si="3"/>
        <v>0</v>
      </c>
      <c r="F87" s="408"/>
    </row>
    <row r="88" spans="1:6" s="53" customFormat="1" ht="12" customHeight="1" thickBot="1">
      <c r="A88" s="195" t="s">
        <v>379</v>
      </c>
      <c r="B88" s="100" t="s">
        <v>226</v>
      </c>
      <c r="C88" s="220"/>
      <c r="D88" s="220"/>
      <c r="E88" s="99">
        <f t="shared" si="3"/>
        <v>0</v>
      </c>
      <c r="F88" s="408"/>
    </row>
    <row r="89" spans="1:6" s="53" customFormat="1" ht="12" customHeight="1" thickBot="1">
      <c r="A89" s="195" t="s">
        <v>380</v>
      </c>
      <c r="B89" s="183" t="s">
        <v>361</v>
      </c>
      <c r="C89" s="168">
        <f>+C66+C70+C75+C78+C82+C88+C87</f>
        <v>0</v>
      </c>
      <c r="D89" s="168">
        <f>+D66+D70+D75+D78+D82+D88+D87</f>
        <v>0</v>
      </c>
      <c r="E89" s="204">
        <f>+E66+E70+E75+E78+E82+E88+E87</f>
        <v>0</v>
      </c>
      <c r="F89" s="408"/>
    </row>
    <row r="90" spans="1:6" s="53" customFormat="1" ht="12" customHeight="1" thickBot="1">
      <c r="A90" s="199" t="s">
        <v>381</v>
      </c>
      <c r="B90" s="184" t="s">
        <v>382</v>
      </c>
      <c r="C90" s="168">
        <f>+C65+C89</f>
        <v>4050000</v>
      </c>
      <c r="D90" s="168">
        <v>4050000</v>
      </c>
      <c r="E90" s="204">
        <v>0</v>
      </c>
      <c r="F90" s="406">
        <v>4050000</v>
      </c>
    </row>
    <row r="91" spans="1:3" s="54" customFormat="1" ht="15" customHeight="1" thickBot="1">
      <c r="A91" s="89"/>
      <c r="B91" s="90"/>
      <c r="C91" s="144"/>
    </row>
    <row r="92" spans="1:6" s="48" customFormat="1" ht="16.5" customHeight="1" thickBot="1">
      <c r="A92" s="475" t="s">
        <v>39</v>
      </c>
      <c r="B92" s="476"/>
      <c r="C92" s="476"/>
      <c r="D92" s="476"/>
      <c r="E92" s="476"/>
      <c r="F92" s="477"/>
    </row>
    <row r="93" spans="1:6" s="55" customFormat="1" ht="12" customHeight="1" thickBot="1">
      <c r="A93" s="170" t="s">
        <v>7</v>
      </c>
      <c r="B93" s="24" t="s">
        <v>386</v>
      </c>
      <c r="C93" s="161">
        <f>+C94+C95+C96+C97+C98+C111</f>
        <v>4050000</v>
      </c>
      <c r="D93" s="161">
        <f>+D94+D95+D96+D97+D98+D111</f>
        <v>4050000</v>
      </c>
      <c r="E93" s="234">
        <f>+E94+E95+E96+E97+E98+E111</f>
        <v>0</v>
      </c>
      <c r="F93" s="406">
        <v>4050000</v>
      </c>
    </row>
    <row r="94" spans="1:6" ht="12" customHeight="1" thickBot="1">
      <c r="A94" s="200" t="s">
        <v>60</v>
      </c>
      <c r="B94" s="8" t="s">
        <v>36</v>
      </c>
      <c r="C94" s="238"/>
      <c r="D94" s="238"/>
      <c r="E94" s="299">
        <f aca="true" t="shared" si="4" ref="E94:E113">C94+D94</f>
        <v>0</v>
      </c>
      <c r="F94" s="407"/>
    </row>
    <row r="95" spans="1:6" ht="12" customHeight="1" thickBot="1">
      <c r="A95" s="193" t="s">
        <v>61</v>
      </c>
      <c r="B95" s="6" t="s">
        <v>105</v>
      </c>
      <c r="C95" s="163"/>
      <c r="D95" s="163"/>
      <c r="E95" s="294">
        <f t="shared" si="4"/>
        <v>0</v>
      </c>
      <c r="F95" s="407"/>
    </row>
    <row r="96" spans="1:6" ht="12" customHeight="1" thickBot="1">
      <c r="A96" s="193" t="s">
        <v>62</v>
      </c>
      <c r="B96" s="6" t="s">
        <v>79</v>
      </c>
      <c r="C96" s="165"/>
      <c r="D96" s="163"/>
      <c r="E96" s="295">
        <f t="shared" si="4"/>
        <v>0</v>
      </c>
      <c r="F96" s="407"/>
    </row>
    <row r="97" spans="1:6" ht="12" customHeight="1" thickBot="1">
      <c r="A97" s="193" t="s">
        <v>63</v>
      </c>
      <c r="B97" s="9" t="s">
        <v>106</v>
      </c>
      <c r="C97" s="165"/>
      <c r="D97" s="252"/>
      <c r="E97" s="295">
        <f t="shared" si="4"/>
        <v>0</v>
      </c>
      <c r="F97" s="407"/>
    </row>
    <row r="98" spans="1:6" ht="12" customHeight="1" thickBot="1">
      <c r="A98" s="193" t="s">
        <v>71</v>
      </c>
      <c r="B98" s="17" t="s">
        <v>107</v>
      </c>
      <c r="C98" s="165">
        <v>4050000</v>
      </c>
      <c r="D98" s="252">
        <v>4050000</v>
      </c>
      <c r="E98" s="295"/>
      <c r="F98" s="407">
        <v>4050000</v>
      </c>
    </row>
    <row r="99" spans="1:6" ht="12" customHeight="1" thickBot="1">
      <c r="A99" s="193" t="s">
        <v>64</v>
      </c>
      <c r="B99" s="6" t="s">
        <v>383</v>
      </c>
      <c r="C99" s="165"/>
      <c r="D99" s="252"/>
      <c r="E99" s="295">
        <f t="shared" si="4"/>
        <v>0</v>
      </c>
      <c r="F99" s="407"/>
    </row>
    <row r="100" spans="1:6" ht="12" customHeight="1" thickBot="1">
      <c r="A100" s="193" t="s">
        <v>65</v>
      </c>
      <c r="B100" s="65" t="s">
        <v>324</v>
      </c>
      <c r="C100" s="165"/>
      <c r="D100" s="252"/>
      <c r="E100" s="295">
        <f t="shared" si="4"/>
        <v>0</v>
      </c>
      <c r="F100" s="407"/>
    </row>
    <row r="101" spans="1:6" ht="12" customHeight="1" thickBot="1">
      <c r="A101" s="193" t="s">
        <v>72</v>
      </c>
      <c r="B101" s="65" t="s">
        <v>323</v>
      </c>
      <c r="C101" s="165"/>
      <c r="D101" s="252"/>
      <c r="E101" s="295">
        <f t="shared" si="4"/>
        <v>0</v>
      </c>
      <c r="F101" s="407"/>
    </row>
    <row r="102" spans="1:6" ht="12" customHeight="1" thickBot="1">
      <c r="A102" s="193" t="s">
        <v>73</v>
      </c>
      <c r="B102" s="65" t="s">
        <v>242</v>
      </c>
      <c r="C102" s="165"/>
      <c r="D102" s="252"/>
      <c r="E102" s="295">
        <f t="shared" si="4"/>
        <v>0</v>
      </c>
      <c r="F102" s="407"/>
    </row>
    <row r="103" spans="1:6" ht="12" customHeight="1" thickBot="1">
      <c r="A103" s="193" t="s">
        <v>74</v>
      </c>
      <c r="B103" s="66" t="s">
        <v>243</v>
      </c>
      <c r="C103" s="165"/>
      <c r="D103" s="252"/>
      <c r="E103" s="295">
        <f t="shared" si="4"/>
        <v>0</v>
      </c>
      <c r="F103" s="407"/>
    </row>
    <row r="104" spans="1:6" ht="12" customHeight="1" thickBot="1">
      <c r="A104" s="193" t="s">
        <v>75</v>
      </c>
      <c r="B104" s="66" t="s">
        <v>244</v>
      </c>
      <c r="C104" s="165"/>
      <c r="D104" s="252"/>
      <c r="E104" s="295">
        <f t="shared" si="4"/>
        <v>0</v>
      </c>
      <c r="F104" s="407"/>
    </row>
    <row r="105" spans="1:6" ht="12" customHeight="1" thickBot="1">
      <c r="A105" s="193" t="s">
        <v>77</v>
      </c>
      <c r="B105" s="65" t="s">
        <v>245</v>
      </c>
      <c r="C105" s="165"/>
      <c r="D105" s="252"/>
      <c r="E105" s="295">
        <f t="shared" si="4"/>
        <v>0</v>
      </c>
      <c r="F105" s="407"/>
    </row>
    <row r="106" spans="1:6" ht="12" customHeight="1" thickBot="1">
      <c r="A106" s="193" t="s">
        <v>108</v>
      </c>
      <c r="B106" s="65" t="s">
        <v>246</v>
      </c>
      <c r="C106" s="165"/>
      <c r="D106" s="252"/>
      <c r="E106" s="295">
        <f t="shared" si="4"/>
        <v>0</v>
      </c>
      <c r="F106" s="407"/>
    </row>
    <row r="107" spans="1:6" ht="12" customHeight="1" thickBot="1">
      <c r="A107" s="193" t="s">
        <v>240</v>
      </c>
      <c r="B107" s="66" t="s">
        <v>247</v>
      </c>
      <c r="C107" s="163"/>
      <c r="D107" s="252"/>
      <c r="E107" s="295">
        <f t="shared" si="4"/>
        <v>0</v>
      </c>
      <c r="F107" s="407"/>
    </row>
    <row r="108" spans="1:6" ht="12" customHeight="1" thickBot="1">
      <c r="A108" s="201" t="s">
        <v>241</v>
      </c>
      <c r="B108" s="67" t="s">
        <v>248</v>
      </c>
      <c r="C108" s="165"/>
      <c r="D108" s="252"/>
      <c r="E108" s="295">
        <f t="shared" si="4"/>
        <v>0</v>
      </c>
      <c r="F108" s="407"/>
    </row>
    <row r="109" spans="1:6" ht="12" customHeight="1" thickBot="1">
      <c r="A109" s="193" t="s">
        <v>321</v>
      </c>
      <c r="B109" s="67" t="s">
        <v>249</v>
      </c>
      <c r="C109" s="165"/>
      <c r="D109" s="252"/>
      <c r="E109" s="295">
        <f t="shared" si="4"/>
        <v>0</v>
      </c>
      <c r="F109" s="407"/>
    </row>
    <row r="110" spans="1:6" ht="12" customHeight="1" thickBot="1">
      <c r="A110" s="193" t="s">
        <v>322</v>
      </c>
      <c r="B110" s="66" t="s">
        <v>250</v>
      </c>
      <c r="C110" s="163">
        <v>4050000</v>
      </c>
      <c r="D110" s="251">
        <v>4050000</v>
      </c>
      <c r="E110" s="294"/>
      <c r="F110" s="407">
        <v>4050000</v>
      </c>
    </row>
    <row r="111" spans="1:6" ht="12" customHeight="1" thickBot="1">
      <c r="A111" s="193" t="s">
        <v>326</v>
      </c>
      <c r="B111" s="9" t="s">
        <v>37</v>
      </c>
      <c r="C111" s="163"/>
      <c r="D111" s="251"/>
      <c r="E111" s="294">
        <f t="shared" si="4"/>
        <v>0</v>
      </c>
      <c r="F111" s="407"/>
    </row>
    <row r="112" spans="1:6" ht="12" customHeight="1" thickBot="1">
      <c r="A112" s="194" t="s">
        <v>327</v>
      </c>
      <c r="B112" s="6" t="s">
        <v>384</v>
      </c>
      <c r="C112" s="165"/>
      <c r="D112" s="252"/>
      <c r="E112" s="295">
        <f t="shared" si="4"/>
        <v>0</v>
      </c>
      <c r="F112" s="407"/>
    </row>
    <row r="113" spans="1:6" ht="12" customHeight="1" thickBot="1">
      <c r="A113" s="202" t="s">
        <v>328</v>
      </c>
      <c r="B113" s="68" t="s">
        <v>385</v>
      </c>
      <c r="C113" s="239"/>
      <c r="D113" s="287"/>
      <c r="E113" s="300">
        <f t="shared" si="4"/>
        <v>0</v>
      </c>
      <c r="F113" s="407"/>
    </row>
    <row r="114" spans="1:6" ht="12" customHeight="1" thickBot="1">
      <c r="A114" s="25" t="s">
        <v>8</v>
      </c>
      <c r="B114" s="23" t="s">
        <v>251</v>
      </c>
      <c r="C114" s="162">
        <f>+C115+C117+C119</f>
        <v>0</v>
      </c>
      <c r="D114" s="249">
        <f>+D115+D117+D119</f>
        <v>0</v>
      </c>
      <c r="E114" s="99">
        <f>+E115+E117+E119</f>
        <v>0</v>
      </c>
      <c r="F114" s="407"/>
    </row>
    <row r="115" spans="1:6" ht="12" customHeight="1" thickBot="1">
      <c r="A115" s="192" t="s">
        <v>66</v>
      </c>
      <c r="B115" s="6" t="s">
        <v>123</v>
      </c>
      <c r="C115" s="164"/>
      <c r="D115" s="250"/>
      <c r="E115" s="205">
        <f aca="true" t="shared" si="5" ref="E115:E127">C115+D115</f>
        <v>0</v>
      </c>
      <c r="F115" s="407"/>
    </row>
    <row r="116" spans="1:6" ht="12" customHeight="1" thickBot="1">
      <c r="A116" s="192" t="s">
        <v>67</v>
      </c>
      <c r="B116" s="10" t="s">
        <v>255</v>
      </c>
      <c r="C116" s="164"/>
      <c r="D116" s="250"/>
      <c r="E116" s="205">
        <f t="shared" si="5"/>
        <v>0</v>
      </c>
      <c r="F116" s="407"/>
    </row>
    <row r="117" spans="1:6" ht="12" customHeight="1" thickBot="1">
      <c r="A117" s="192" t="s">
        <v>68</v>
      </c>
      <c r="B117" s="10" t="s">
        <v>109</v>
      </c>
      <c r="C117" s="163"/>
      <c r="D117" s="251"/>
      <c r="E117" s="294">
        <f t="shared" si="5"/>
        <v>0</v>
      </c>
      <c r="F117" s="407"/>
    </row>
    <row r="118" spans="1:6" ht="12" customHeight="1" thickBot="1">
      <c r="A118" s="192" t="s">
        <v>69</v>
      </c>
      <c r="B118" s="10" t="s">
        <v>256</v>
      </c>
      <c r="C118" s="163"/>
      <c r="D118" s="251"/>
      <c r="E118" s="294">
        <f t="shared" si="5"/>
        <v>0</v>
      </c>
      <c r="F118" s="407"/>
    </row>
    <row r="119" spans="1:6" ht="12" customHeight="1" thickBot="1">
      <c r="A119" s="192" t="s">
        <v>70</v>
      </c>
      <c r="B119" s="102" t="s">
        <v>125</v>
      </c>
      <c r="C119" s="163"/>
      <c r="D119" s="251"/>
      <c r="E119" s="294">
        <f t="shared" si="5"/>
        <v>0</v>
      </c>
      <c r="F119" s="407"/>
    </row>
    <row r="120" spans="1:6" ht="12" customHeight="1" thickBot="1">
      <c r="A120" s="192" t="s">
        <v>76</v>
      </c>
      <c r="B120" s="101" t="s">
        <v>314</v>
      </c>
      <c r="C120" s="163"/>
      <c r="D120" s="251"/>
      <c r="E120" s="294">
        <f t="shared" si="5"/>
        <v>0</v>
      </c>
      <c r="F120" s="407"/>
    </row>
    <row r="121" spans="1:6" ht="12" customHeight="1" thickBot="1">
      <c r="A121" s="192" t="s">
        <v>78</v>
      </c>
      <c r="B121" s="172" t="s">
        <v>261</v>
      </c>
      <c r="C121" s="163"/>
      <c r="D121" s="251"/>
      <c r="E121" s="294">
        <f t="shared" si="5"/>
        <v>0</v>
      </c>
      <c r="F121" s="407"/>
    </row>
    <row r="122" spans="1:6" ht="12" customHeight="1" thickBot="1">
      <c r="A122" s="192" t="s">
        <v>110</v>
      </c>
      <c r="B122" s="66" t="s">
        <v>244</v>
      </c>
      <c r="C122" s="163"/>
      <c r="D122" s="251"/>
      <c r="E122" s="294">
        <f t="shared" si="5"/>
        <v>0</v>
      </c>
      <c r="F122" s="407"/>
    </row>
    <row r="123" spans="1:6" ht="12" customHeight="1" thickBot="1">
      <c r="A123" s="192" t="s">
        <v>111</v>
      </c>
      <c r="B123" s="66" t="s">
        <v>260</v>
      </c>
      <c r="C123" s="163"/>
      <c r="D123" s="251"/>
      <c r="E123" s="294">
        <f t="shared" si="5"/>
        <v>0</v>
      </c>
      <c r="F123" s="407"/>
    </row>
    <row r="124" spans="1:6" ht="12" customHeight="1" thickBot="1">
      <c r="A124" s="192" t="s">
        <v>112</v>
      </c>
      <c r="B124" s="66" t="s">
        <v>259</v>
      </c>
      <c r="C124" s="163"/>
      <c r="D124" s="251"/>
      <c r="E124" s="294">
        <f t="shared" si="5"/>
        <v>0</v>
      </c>
      <c r="F124" s="407"/>
    </row>
    <row r="125" spans="1:6" ht="12" customHeight="1" thickBot="1">
      <c r="A125" s="192" t="s">
        <v>252</v>
      </c>
      <c r="B125" s="66" t="s">
        <v>247</v>
      </c>
      <c r="C125" s="163"/>
      <c r="D125" s="251"/>
      <c r="E125" s="294">
        <f t="shared" si="5"/>
        <v>0</v>
      </c>
      <c r="F125" s="407"/>
    </row>
    <row r="126" spans="1:6" ht="12" customHeight="1" thickBot="1">
      <c r="A126" s="192" t="s">
        <v>253</v>
      </c>
      <c r="B126" s="66" t="s">
        <v>258</v>
      </c>
      <c r="C126" s="163"/>
      <c r="D126" s="251"/>
      <c r="E126" s="294">
        <f t="shared" si="5"/>
        <v>0</v>
      </c>
      <c r="F126" s="407"/>
    </row>
    <row r="127" spans="1:6" ht="12" customHeight="1" thickBot="1">
      <c r="A127" s="201" t="s">
        <v>254</v>
      </c>
      <c r="B127" s="66" t="s">
        <v>257</v>
      </c>
      <c r="C127" s="165"/>
      <c r="D127" s="252"/>
      <c r="E127" s="295">
        <f t="shared" si="5"/>
        <v>0</v>
      </c>
      <c r="F127" s="407"/>
    </row>
    <row r="128" spans="1:6" ht="12" customHeight="1" thickBot="1">
      <c r="A128" s="25" t="s">
        <v>9</v>
      </c>
      <c r="B128" s="59" t="s">
        <v>331</v>
      </c>
      <c r="C128" s="162">
        <f>+C93+C114</f>
        <v>4050000</v>
      </c>
      <c r="D128" s="249">
        <f>+D93+D114</f>
        <v>4050000</v>
      </c>
      <c r="E128" s="99">
        <f>+E93+E114</f>
        <v>0</v>
      </c>
      <c r="F128" s="406">
        <v>4050000</v>
      </c>
    </row>
    <row r="129" spans="1:6" ht="12" customHeight="1" thickBot="1">
      <c r="A129" s="25" t="s">
        <v>10</v>
      </c>
      <c r="B129" s="59" t="s">
        <v>332</v>
      </c>
      <c r="C129" s="162">
        <f>+C130+C131+C132</f>
        <v>0</v>
      </c>
      <c r="D129" s="249">
        <f>+D130+D131+D132</f>
        <v>0</v>
      </c>
      <c r="E129" s="99">
        <f>+E130+E131+E132</f>
        <v>0</v>
      </c>
      <c r="F129" s="407"/>
    </row>
    <row r="130" spans="1:6" s="55" customFormat="1" ht="12" customHeight="1" thickBot="1">
      <c r="A130" s="192" t="s">
        <v>156</v>
      </c>
      <c r="B130" s="7" t="s">
        <v>389</v>
      </c>
      <c r="C130" s="163"/>
      <c r="D130" s="251"/>
      <c r="E130" s="294">
        <f>C130+D130</f>
        <v>0</v>
      </c>
      <c r="F130" s="408"/>
    </row>
    <row r="131" spans="1:6" ht="12" customHeight="1" thickBot="1">
      <c r="A131" s="192" t="s">
        <v>157</v>
      </c>
      <c r="B131" s="7" t="s">
        <v>340</v>
      </c>
      <c r="C131" s="163"/>
      <c r="D131" s="251"/>
      <c r="E131" s="294">
        <f>C131+D131</f>
        <v>0</v>
      </c>
      <c r="F131" s="407"/>
    </row>
    <row r="132" spans="1:6" ht="12" customHeight="1" thickBot="1">
      <c r="A132" s="201" t="s">
        <v>158</v>
      </c>
      <c r="B132" s="5" t="s">
        <v>388</v>
      </c>
      <c r="C132" s="163"/>
      <c r="D132" s="251"/>
      <c r="E132" s="294">
        <f>C132+D132</f>
        <v>0</v>
      </c>
      <c r="F132" s="407"/>
    </row>
    <row r="133" spans="1:6" ht="12" customHeight="1" thickBot="1">
      <c r="A133" s="25" t="s">
        <v>11</v>
      </c>
      <c r="B133" s="59" t="s">
        <v>333</v>
      </c>
      <c r="C133" s="162">
        <f>+C134+C135+C136+C137+C138+C139</f>
        <v>0</v>
      </c>
      <c r="D133" s="249">
        <f>+D134+D135+D136+D137+D138+D139</f>
        <v>0</v>
      </c>
      <c r="E133" s="99">
        <f>+E134+E135+E136+E137+E138+E139</f>
        <v>0</v>
      </c>
      <c r="F133" s="407"/>
    </row>
    <row r="134" spans="1:6" ht="12" customHeight="1" thickBot="1">
      <c r="A134" s="192" t="s">
        <v>53</v>
      </c>
      <c r="B134" s="7" t="s">
        <v>342</v>
      </c>
      <c r="C134" s="163"/>
      <c r="D134" s="251"/>
      <c r="E134" s="294">
        <f aca="true" t="shared" si="6" ref="E134:E139">C134+D134</f>
        <v>0</v>
      </c>
      <c r="F134" s="407"/>
    </row>
    <row r="135" spans="1:6" ht="12" customHeight="1" thickBot="1">
      <c r="A135" s="192" t="s">
        <v>54</v>
      </c>
      <c r="B135" s="7" t="s">
        <v>334</v>
      </c>
      <c r="C135" s="163"/>
      <c r="D135" s="251"/>
      <c r="E135" s="294">
        <f t="shared" si="6"/>
        <v>0</v>
      </c>
      <c r="F135" s="407"/>
    </row>
    <row r="136" spans="1:6" ht="12" customHeight="1" thickBot="1">
      <c r="A136" s="192" t="s">
        <v>55</v>
      </c>
      <c r="B136" s="7" t="s">
        <v>335</v>
      </c>
      <c r="C136" s="163"/>
      <c r="D136" s="251"/>
      <c r="E136" s="294">
        <f t="shared" si="6"/>
        <v>0</v>
      </c>
      <c r="F136" s="407"/>
    </row>
    <row r="137" spans="1:6" ht="12" customHeight="1" thickBot="1">
      <c r="A137" s="192" t="s">
        <v>97</v>
      </c>
      <c r="B137" s="7" t="s">
        <v>387</v>
      </c>
      <c r="C137" s="163"/>
      <c r="D137" s="251"/>
      <c r="E137" s="294">
        <f t="shared" si="6"/>
        <v>0</v>
      </c>
      <c r="F137" s="407"/>
    </row>
    <row r="138" spans="1:6" ht="12" customHeight="1" thickBot="1">
      <c r="A138" s="192" t="s">
        <v>98</v>
      </c>
      <c r="B138" s="7" t="s">
        <v>337</v>
      </c>
      <c r="C138" s="163"/>
      <c r="D138" s="251"/>
      <c r="E138" s="294">
        <f t="shared" si="6"/>
        <v>0</v>
      </c>
      <c r="F138" s="407"/>
    </row>
    <row r="139" spans="1:6" s="55" customFormat="1" ht="12" customHeight="1" thickBot="1">
      <c r="A139" s="201" t="s">
        <v>99</v>
      </c>
      <c r="B139" s="5" t="s">
        <v>338</v>
      </c>
      <c r="C139" s="163"/>
      <c r="D139" s="251"/>
      <c r="E139" s="294">
        <f t="shared" si="6"/>
        <v>0</v>
      </c>
      <c r="F139" s="408"/>
    </row>
    <row r="140" spans="1:11" ht="12" customHeight="1" thickBot="1">
      <c r="A140" s="25" t="s">
        <v>12</v>
      </c>
      <c r="B140" s="59" t="s">
        <v>402</v>
      </c>
      <c r="C140" s="168">
        <f>+C141+C142+C144+C145+C143</f>
        <v>0</v>
      </c>
      <c r="D140" s="253">
        <f>+D141+D142+D144+D145+D143</f>
        <v>0</v>
      </c>
      <c r="E140" s="204">
        <f>+E141+E142+E144+E145+E143</f>
        <v>0</v>
      </c>
      <c r="F140" s="407"/>
      <c r="K140" s="98"/>
    </row>
    <row r="141" spans="1:6" ht="13.5" thickBot="1">
      <c r="A141" s="192" t="s">
        <v>56</v>
      </c>
      <c r="B141" s="7" t="s">
        <v>262</v>
      </c>
      <c r="C141" s="163"/>
      <c r="D141" s="251"/>
      <c r="E141" s="294">
        <f>C141+D141</f>
        <v>0</v>
      </c>
      <c r="F141" s="407"/>
    </row>
    <row r="142" spans="1:6" ht="12" customHeight="1" thickBot="1">
      <c r="A142" s="192" t="s">
        <v>57</v>
      </c>
      <c r="B142" s="7" t="s">
        <v>263</v>
      </c>
      <c r="C142" s="163"/>
      <c r="D142" s="251"/>
      <c r="E142" s="294">
        <f>C142+D142</f>
        <v>0</v>
      </c>
      <c r="F142" s="407"/>
    </row>
    <row r="143" spans="1:6" ht="12" customHeight="1" thickBot="1">
      <c r="A143" s="192" t="s">
        <v>176</v>
      </c>
      <c r="B143" s="7" t="s">
        <v>401</v>
      </c>
      <c r="C143" s="163"/>
      <c r="D143" s="251"/>
      <c r="E143" s="294">
        <f>C143+D143</f>
        <v>0</v>
      </c>
      <c r="F143" s="407"/>
    </row>
    <row r="144" spans="1:6" s="55" customFormat="1" ht="12" customHeight="1" thickBot="1">
      <c r="A144" s="192" t="s">
        <v>177</v>
      </c>
      <c r="B144" s="7" t="s">
        <v>347</v>
      </c>
      <c r="C144" s="163"/>
      <c r="D144" s="251"/>
      <c r="E144" s="294">
        <f>C144+D144</f>
        <v>0</v>
      </c>
      <c r="F144" s="408"/>
    </row>
    <row r="145" spans="1:6" s="55" customFormat="1" ht="12" customHeight="1" thickBot="1">
      <c r="A145" s="201" t="s">
        <v>178</v>
      </c>
      <c r="B145" s="5" t="s">
        <v>278</v>
      </c>
      <c r="C145" s="163"/>
      <c r="D145" s="251"/>
      <c r="E145" s="294">
        <f>C145+D145</f>
        <v>0</v>
      </c>
      <c r="F145" s="408"/>
    </row>
    <row r="146" spans="1:6" s="55" customFormat="1" ht="12" customHeight="1" thickBot="1">
      <c r="A146" s="25" t="s">
        <v>13</v>
      </c>
      <c r="B146" s="59" t="s">
        <v>348</v>
      </c>
      <c r="C146" s="241">
        <f>+C147+C148+C149+C150+C151</f>
        <v>0</v>
      </c>
      <c r="D146" s="254">
        <f>+D147+D148+D149+D150+D151</f>
        <v>0</v>
      </c>
      <c r="E146" s="236">
        <f>+E147+E148+E149+E150+E151</f>
        <v>0</v>
      </c>
      <c r="F146" s="408"/>
    </row>
    <row r="147" spans="1:6" s="55" customFormat="1" ht="12" customHeight="1" thickBot="1">
      <c r="A147" s="192" t="s">
        <v>58</v>
      </c>
      <c r="B147" s="7" t="s">
        <v>343</v>
      </c>
      <c r="C147" s="163"/>
      <c r="D147" s="251"/>
      <c r="E147" s="294">
        <f aca="true" t="shared" si="7" ref="E147:E153">C147+D147</f>
        <v>0</v>
      </c>
      <c r="F147" s="408"/>
    </row>
    <row r="148" spans="1:6" s="55" customFormat="1" ht="12" customHeight="1" thickBot="1">
      <c r="A148" s="192" t="s">
        <v>59</v>
      </c>
      <c r="B148" s="7" t="s">
        <v>350</v>
      </c>
      <c r="C148" s="163"/>
      <c r="D148" s="251"/>
      <c r="E148" s="294">
        <f t="shared" si="7"/>
        <v>0</v>
      </c>
      <c r="F148" s="408"/>
    </row>
    <row r="149" spans="1:6" s="55" customFormat="1" ht="12" customHeight="1" thickBot="1">
      <c r="A149" s="192" t="s">
        <v>188</v>
      </c>
      <c r="B149" s="7" t="s">
        <v>345</v>
      </c>
      <c r="C149" s="163"/>
      <c r="D149" s="251"/>
      <c r="E149" s="294">
        <f t="shared" si="7"/>
        <v>0</v>
      </c>
      <c r="F149" s="408"/>
    </row>
    <row r="150" spans="1:6" s="55" customFormat="1" ht="12" customHeight="1" thickBot="1">
      <c r="A150" s="192" t="s">
        <v>189</v>
      </c>
      <c r="B150" s="7" t="s">
        <v>390</v>
      </c>
      <c r="C150" s="163"/>
      <c r="D150" s="251"/>
      <c r="E150" s="294">
        <f t="shared" si="7"/>
        <v>0</v>
      </c>
      <c r="F150" s="408"/>
    </row>
    <row r="151" spans="1:6" ht="12.75" customHeight="1" thickBot="1">
      <c r="A151" s="201" t="s">
        <v>349</v>
      </c>
      <c r="B151" s="5" t="s">
        <v>352</v>
      </c>
      <c r="C151" s="165"/>
      <c r="D151" s="252"/>
      <c r="E151" s="295">
        <f t="shared" si="7"/>
        <v>0</v>
      </c>
      <c r="F151" s="407"/>
    </row>
    <row r="152" spans="1:6" ht="12.75" customHeight="1" thickBot="1">
      <c r="A152" s="233" t="s">
        <v>14</v>
      </c>
      <c r="B152" s="59" t="s">
        <v>353</v>
      </c>
      <c r="C152" s="242"/>
      <c r="D152" s="255"/>
      <c r="E152" s="236">
        <f t="shared" si="7"/>
        <v>0</v>
      </c>
      <c r="F152" s="407"/>
    </row>
    <row r="153" spans="1:6" ht="12.75" customHeight="1" thickBot="1">
      <c r="A153" s="233" t="s">
        <v>15</v>
      </c>
      <c r="B153" s="59" t="s">
        <v>354</v>
      </c>
      <c r="C153" s="242"/>
      <c r="D153" s="255"/>
      <c r="E153" s="236">
        <f t="shared" si="7"/>
        <v>0</v>
      </c>
      <c r="F153" s="407"/>
    </row>
    <row r="154" spans="1:6" ht="12" customHeight="1" thickBot="1">
      <c r="A154" s="25" t="s">
        <v>16</v>
      </c>
      <c r="B154" s="59" t="s">
        <v>356</v>
      </c>
      <c r="C154" s="243">
        <f>+C129+C133+C140+C146+C152+C153</f>
        <v>0</v>
      </c>
      <c r="D154" s="256">
        <f>+D129+D133+D140+D146+D152+D153</f>
        <v>0</v>
      </c>
      <c r="E154" s="237">
        <f>+E129+E133+E140+E146+E152+E153</f>
        <v>0</v>
      </c>
      <c r="F154" s="407"/>
    </row>
    <row r="155" spans="1:6" ht="15" customHeight="1" thickBot="1">
      <c r="A155" s="203" t="s">
        <v>17</v>
      </c>
      <c r="B155" s="149" t="s">
        <v>355</v>
      </c>
      <c r="C155" s="243">
        <f>+C128+C154</f>
        <v>4050000</v>
      </c>
      <c r="D155" s="256">
        <f>+D128+D154</f>
        <v>4050000</v>
      </c>
      <c r="E155" s="237">
        <f>+E128+E154</f>
        <v>0</v>
      </c>
      <c r="F155" s="406">
        <v>4050000</v>
      </c>
    </row>
    <row r="156" spans="1:5" ht="13.5" thickBot="1">
      <c r="A156" s="152"/>
      <c r="B156" s="153"/>
      <c r="C156" s="154"/>
      <c r="D156" s="154"/>
      <c r="E156" s="154"/>
    </row>
    <row r="157" spans="1:6" ht="15" customHeight="1" thickBot="1">
      <c r="A157" s="96" t="s">
        <v>391</v>
      </c>
      <c r="B157" s="97"/>
      <c r="C157" s="286"/>
      <c r="D157" s="286">
        <v>0</v>
      </c>
      <c r="E157" s="353">
        <v>0</v>
      </c>
      <c r="F157" s="354">
        <v>0</v>
      </c>
    </row>
    <row r="158" spans="1:6" ht="14.25" customHeight="1" thickBot="1">
      <c r="A158" s="96" t="s">
        <v>120</v>
      </c>
      <c r="B158" s="97"/>
      <c r="C158" s="286"/>
      <c r="D158" s="286">
        <v>0</v>
      </c>
      <c r="E158" s="353">
        <v>0</v>
      </c>
      <c r="F158" s="354">
        <v>0</v>
      </c>
    </row>
  </sheetData>
  <sheetProtection formatCells="0"/>
  <mergeCells count="5">
    <mergeCell ref="A7:E7"/>
    <mergeCell ref="A92:F92"/>
    <mergeCell ref="B2:E2"/>
    <mergeCell ref="B3:E3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zoomScale="130" zoomScaleNormal="130" zoomScalePageLayoutView="0" workbookViewId="0" topLeftCell="A37">
      <selection activeCell="A1" sqref="A1:F1"/>
    </sheetView>
  </sheetViews>
  <sheetFormatPr defaultColWidth="9.00390625" defaultRowHeight="12.75"/>
  <cols>
    <col min="1" max="1" width="11.625" style="94" customWidth="1"/>
    <col min="2" max="2" width="49.50390625" style="95" customWidth="1"/>
    <col min="3" max="3" width="11.125" style="95" customWidth="1"/>
    <col min="4" max="4" width="10.625" style="95" customWidth="1"/>
    <col min="5" max="5" width="10.375" style="95" customWidth="1"/>
    <col min="6" max="6" width="10.625" style="95" customWidth="1"/>
    <col min="7" max="16384" width="9.375" style="95" customWidth="1"/>
  </cols>
  <sheetData>
    <row r="1" spans="1:6" s="82" customFormat="1" ht="21" customHeight="1" thickBot="1">
      <c r="A1" s="489" t="s">
        <v>516</v>
      </c>
      <c r="B1" s="488"/>
      <c r="C1" s="488"/>
      <c r="D1" s="488"/>
      <c r="E1" s="488"/>
      <c r="F1" s="468"/>
    </row>
    <row r="2" spans="1:6" s="212" customFormat="1" ht="24.75" thickBot="1">
      <c r="A2" s="75" t="s">
        <v>425</v>
      </c>
      <c r="B2" s="490" t="s">
        <v>479</v>
      </c>
      <c r="C2" s="476"/>
      <c r="D2" s="476"/>
      <c r="E2" s="478"/>
      <c r="F2" s="341">
        <v>2</v>
      </c>
    </row>
    <row r="3" spans="1:6" s="212" customFormat="1" ht="36.75" thickBot="1">
      <c r="A3" s="75" t="s">
        <v>118</v>
      </c>
      <c r="B3" s="490" t="s">
        <v>286</v>
      </c>
      <c r="C3" s="476"/>
      <c r="D3" s="476"/>
      <c r="E3" s="478"/>
      <c r="F3" s="341"/>
    </row>
    <row r="4" spans="1:5" s="213" customFormat="1" ht="15.75" customHeight="1" thickBot="1">
      <c r="A4" s="83"/>
      <c r="B4" s="83"/>
      <c r="C4" s="84"/>
      <c r="D4" s="52"/>
      <c r="E4" s="84"/>
    </row>
    <row r="5" spans="1:6" ht="36.75" thickBot="1">
      <c r="A5" s="169" t="s">
        <v>119</v>
      </c>
      <c r="B5" s="85" t="s">
        <v>461</v>
      </c>
      <c r="C5" s="316" t="s">
        <v>403</v>
      </c>
      <c r="D5" s="316" t="s">
        <v>482</v>
      </c>
      <c r="E5" s="317" t="s">
        <v>512</v>
      </c>
      <c r="F5" s="340" t="s">
        <v>485</v>
      </c>
    </row>
    <row r="6" spans="1:6" s="214" customFormat="1" ht="12.75" customHeight="1" thickBot="1">
      <c r="A6" s="76" t="s">
        <v>370</v>
      </c>
      <c r="B6" s="77" t="s">
        <v>371</v>
      </c>
      <c r="C6" s="77" t="s">
        <v>372</v>
      </c>
      <c r="D6" s="281" t="s">
        <v>374</v>
      </c>
      <c r="E6" s="325" t="s">
        <v>373</v>
      </c>
      <c r="F6" s="348" t="s">
        <v>375</v>
      </c>
    </row>
    <row r="7" spans="1:6" s="214" customFormat="1" ht="15.75" customHeight="1" thickBot="1">
      <c r="A7" s="472" t="s">
        <v>38</v>
      </c>
      <c r="B7" s="473"/>
      <c r="C7" s="473"/>
      <c r="D7" s="473"/>
      <c r="E7" s="474"/>
      <c r="F7" s="339"/>
    </row>
    <row r="8" spans="1:6" s="148" customFormat="1" ht="12" customHeight="1" thickBot="1">
      <c r="A8" s="76" t="s">
        <v>7</v>
      </c>
      <c r="B8" s="86" t="s">
        <v>392</v>
      </c>
      <c r="C8" s="110">
        <f>SUM(C9:C19)</f>
        <v>0</v>
      </c>
      <c r="D8" s="110">
        <v>211239</v>
      </c>
      <c r="E8" s="143"/>
      <c r="F8" s="401">
        <v>211239</v>
      </c>
    </row>
    <row r="9" spans="1:6" s="148" customFormat="1" ht="12" customHeight="1" thickBot="1">
      <c r="A9" s="207" t="s">
        <v>60</v>
      </c>
      <c r="B9" s="8" t="s">
        <v>165</v>
      </c>
      <c r="C9" s="269"/>
      <c r="D9" s="269"/>
      <c r="E9" s="318">
        <f>C9+D9</f>
        <v>0</v>
      </c>
      <c r="F9" s="399"/>
    </row>
    <row r="10" spans="1:6" s="148" customFormat="1" ht="12" customHeight="1" thickBot="1">
      <c r="A10" s="208" t="s">
        <v>61</v>
      </c>
      <c r="B10" s="6" t="s">
        <v>166</v>
      </c>
      <c r="C10" s="107"/>
      <c r="D10" s="107">
        <v>6000</v>
      </c>
      <c r="E10" s="309"/>
      <c r="F10" s="399">
        <v>6000</v>
      </c>
    </row>
    <row r="11" spans="1:6" s="148" customFormat="1" ht="12" customHeight="1" thickBot="1">
      <c r="A11" s="208" t="s">
        <v>62</v>
      </c>
      <c r="B11" s="6" t="s">
        <v>167</v>
      </c>
      <c r="C11" s="107"/>
      <c r="D11" s="107"/>
      <c r="E11" s="309">
        <f aca="true" t="shared" si="0" ref="E11:E18">C11+D11</f>
        <v>0</v>
      </c>
      <c r="F11" s="399"/>
    </row>
    <row r="12" spans="1:6" s="148" customFormat="1" ht="12" customHeight="1" thickBot="1">
      <c r="A12" s="208" t="s">
        <v>63</v>
      </c>
      <c r="B12" s="6" t="s">
        <v>168</v>
      </c>
      <c r="C12" s="107"/>
      <c r="D12" s="107"/>
      <c r="E12" s="309">
        <f t="shared" si="0"/>
        <v>0</v>
      </c>
      <c r="F12" s="399"/>
    </row>
    <row r="13" spans="1:6" s="148" customFormat="1" ht="12" customHeight="1" thickBot="1">
      <c r="A13" s="208" t="s">
        <v>80</v>
      </c>
      <c r="B13" s="6" t="s">
        <v>169</v>
      </c>
      <c r="C13" s="107"/>
      <c r="D13" s="107"/>
      <c r="E13" s="309">
        <f t="shared" si="0"/>
        <v>0</v>
      </c>
      <c r="F13" s="399"/>
    </row>
    <row r="14" spans="1:6" s="148" customFormat="1" ht="12" customHeight="1" thickBot="1">
      <c r="A14" s="208" t="s">
        <v>64</v>
      </c>
      <c r="B14" s="6" t="s">
        <v>287</v>
      </c>
      <c r="C14" s="107"/>
      <c r="D14" s="107"/>
      <c r="E14" s="309">
        <f t="shared" si="0"/>
        <v>0</v>
      </c>
      <c r="F14" s="399"/>
    </row>
    <row r="15" spans="1:6" s="148" customFormat="1" ht="12" customHeight="1" thickBot="1">
      <c r="A15" s="208" t="s">
        <v>65</v>
      </c>
      <c r="B15" s="5" t="s">
        <v>288</v>
      </c>
      <c r="C15" s="107"/>
      <c r="D15" s="107"/>
      <c r="E15" s="309">
        <f t="shared" si="0"/>
        <v>0</v>
      </c>
      <c r="F15" s="399"/>
    </row>
    <row r="16" spans="1:6" s="148" customFormat="1" ht="12" customHeight="1" thickBot="1">
      <c r="A16" s="208" t="s">
        <v>72</v>
      </c>
      <c r="B16" s="6" t="s">
        <v>172</v>
      </c>
      <c r="C16" s="267"/>
      <c r="D16" s="267"/>
      <c r="E16" s="310">
        <f t="shared" si="0"/>
        <v>0</v>
      </c>
      <c r="F16" s="399"/>
    </row>
    <row r="17" spans="1:6" s="215" customFormat="1" ht="12" customHeight="1" thickBot="1">
      <c r="A17" s="208" t="s">
        <v>73</v>
      </c>
      <c r="B17" s="6" t="s">
        <v>173</v>
      </c>
      <c r="C17" s="107"/>
      <c r="D17" s="107"/>
      <c r="E17" s="309">
        <f t="shared" si="0"/>
        <v>0</v>
      </c>
      <c r="F17" s="399"/>
    </row>
    <row r="18" spans="1:6" s="215" customFormat="1" ht="12" customHeight="1" thickBot="1">
      <c r="A18" s="208" t="s">
        <v>74</v>
      </c>
      <c r="B18" s="6" t="s">
        <v>319</v>
      </c>
      <c r="C18" s="109"/>
      <c r="D18" s="109"/>
      <c r="E18" s="319">
        <f t="shared" si="0"/>
        <v>0</v>
      </c>
      <c r="F18" s="399"/>
    </row>
    <row r="19" spans="1:6" s="215" customFormat="1" ht="12" customHeight="1" thickBot="1">
      <c r="A19" s="208" t="s">
        <v>75</v>
      </c>
      <c r="B19" s="5" t="s">
        <v>174</v>
      </c>
      <c r="C19" s="109"/>
      <c r="D19" s="109">
        <v>205239</v>
      </c>
      <c r="E19" s="319"/>
      <c r="F19" s="399">
        <v>205239</v>
      </c>
    </row>
    <row r="20" spans="1:6" s="148" customFormat="1" ht="12" customHeight="1" thickBot="1">
      <c r="A20" s="76" t="s">
        <v>8</v>
      </c>
      <c r="B20" s="86" t="s">
        <v>289</v>
      </c>
      <c r="C20" s="110">
        <f>SUM(C21:C23)</f>
        <v>0</v>
      </c>
      <c r="D20" s="110">
        <f>SUM(D21:D23)</f>
        <v>0</v>
      </c>
      <c r="E20" s="143">
        <f>SUM(E21:E23)</f>
        <v>0</v>
      </c>
      <c r="F20" s="399"/>
    </row>
    <row r="21" spans="1:6" s="215" customFormat="1" ht="12" customHeight="1" thickBot="1">
      <c r="A21" s="208" t="s">
        <v>66</v>
      </c>
      <c r="B21" s="7" t="s">
        <v>147</v>
      </c>
      <c r="C21" s="107"/>
      <c r="D21" s="107"/>
      <c r="E21" s="309">
        <f>C21+D21</f>
        <v>0</v>
      </c>
      <c r="F21" s="399"/>
    </row>
    <row r="22" spans="1:6" s="215" customFormat="1" ht="12" customHeight="1" thickBot="1">
      <c r="A22" s="208" t="s">
        <v>67</v>
      </c>
      <c r="B22" s="6" t="s">
        <v>290</v>
      </c>
      <c r="C22" s="107"/>
      <c r="D22" s="107"/>
      <c r="E22" s="309">
        <f>C22+D22</f>
        <v>0</v>
      </c>
      <c r="F22" s="399"/>
    </row>
    <row r="23" spans="1:6" s="215" customFormat="1" ht="12" customHeight="1" thickBot="1">
      <c r="A23" s="208" t="s">
        <v>68</v>
      </c>
      <c r="B23" s="6" t="s">
        <v>291</v>
      </c>
      <c r="C23" s="107"/>
      <c r="D23" s="107"/>
      <c r="E23" s="309">
        <f>C23+D23</f>
        <v>0</v>
      </c>
      <c r="F23" s="399"/>
    </row>
    <row r="24" spans="1:6" s="215" customFormat="1" ht="12" customHeight="1" thickBot="1">
      <c r="A24" s="208" t="s">
        <v>69</v>
      </c>
      <c r="B24" s="6" t="s">
        <v>393</v>
      </c>
      <c r="C24" s="107"/>
      <c r="D24" s="107"/>
      <c r="E24" s="309">
        <f>C24+D24</f>
        <v>0</v>
      </c>
      <c r="F24" s="399"/>
    </row>
    <row r="25" spans="1:6" s="215" customFormat="1" ht="12" customHeight="1" thickBot="1">
      <c r="A25" s="78" t="s">
        <v>9</v>
      </c>
      <c r="B25" s="59" t="s">
        <v>96</v>
      </c>
      <c r="C25" s="289"/>
      <c r="D25" s="289"/>
      <c r="E25" s="143"/>
      <c r="F25" s="399"/>
    </row>
    <row r="26" spans="1:6" s="215" customFormat="1" ht="12" customHeight="1" thickBot="1">
      <c r="A26" s="78" t="s">
        <v>10</v>
      </c>
      <c r="B26" s="59" t="s">
        <v>394</v>
      </c>
      <c r="C26" s="110">
        <f>+C27+C28+C29</f>
        <v>0</v>
      </c>
      <c r="D26" s="110">
        <f>+D27+D28+D29</f>
        <v>0</v>
      </c>
      <c r="E26" s="143">
        <f>+E27+E28+E29</f>
        <v>0</v>
      </c>
      <c r="F26" s="399"/>
    </row>
    <row r="27" spans="1:6" s="215" customFormat="1" ht="12" customHeight="1" thickBot="1">
      <c r="A27" s="209" t="s">
        <v>156</v>
      </c>
      <c r="B27" s="210" t="s">
        <v>152</v>
      </c>
      <c r="C27" s="268"/>
      <c r="D27" s="268"/>
      <c r="E27" s="311">
        <f>C27+D27</f>
        <v>0</v>
      </c>
      <c r="F27" s="399"/>
    </row>
    <row r="28" spans="1:6" s="215" customFormat="1" ht="12" customHeight="1" thickBot="1">
      <c r="A28" s="209" t="s">
        <v>157</v>
      </c>
      <c r="B28" s="210" t="s">
        <v>290</v>
      </c>
      <c r="C28" s="107"/>
      <c r="D28" s="107"/>
      <c r="E28" s="309">
        <f>C28+D28</f>
        <v>0</v>
      </c>
      <c r="F28" s="399"/>
    </row>
    <row r="29" spans="1:6" s="215" customFormat="1" ht="12" customHeight="1" thickBot="1">
      <c r="A29" s="209" t="s">
        <v>158</v>
      </c>
      <c r="B29" s="211" t="s">
        <v>293</v>
      </c>
      <c r="C29" s="107"/>
      <c r="D29" s="107"/>
      <c r="E29" s="309">
        <f>C29+D29</f>
        <v>0</v>
      </c>
      <c r="F29" s="399"/>
    </row>
    <row r="30" spans="1:6" s="215" customFormat="1" ht="12" customHeight="1" thickBot="1">
      <c r="A30" s="208" t="s">
        <v>159</v>
      </c>
      <c r="B30" s="64" t="s">
        <v>395</v>
      </c>
      <c r="C30" s="50"/>
      <c r="D30" s="50"/>
      <c r="E30" s="320">
        <f>C30+D30</f>
        <v>0</v>
      </c>
      <c r="F30" s="399"/>
    </row>
    <row r="31" spans="1:6" s="215" customFormat="1" ht="12" customHeight="1" thickBot="1">
      <c r="A31" s="78" t="s">
        <v>11</v>
      </c>
      <c r="B31" s="59" t="s">
        <v>294</v>
      </c>
      <c r="C31" s="110">
        <f>+C32+C33+C34</f>
        <v>0</v>
      </c>
      <c r="D31" s="110">
        <f>+D32+D33+D34</f>
        <v>0</v>
      </c>
      <c r="E31" s="143">
        <f>+E32+E33+E34</f>
        <v>0</v>
      </c>
      <c r="F31" s="399"/>
    </row>
    <row r="32" spans="1:6" s="215" customFormat="1" ht="12" customHeight="1" thickBot="1">
      <c r="A32" s="209" t="s">
        <v>53</v>
      </c>
      <c r="B32" s="210" t="s">
        <v>179</v>
      </c>
      <c r="C32" s="268"/>
      <c r="D32" s="268"/>
      <c r="E32" s="311">
        <f>C32+D32</f>
        <v>0</v>
      </c>
      <c r="F32" s="399"/>
    </row>
    <row r="33" spans="1:6" s="215" customFormat="1" ht="12" customHeight="1" thickBot="1">
      <c r="A33" s="209" t="s">
        <v>54</v>
      </c>
      <c r="B33" s="211" t="s">
        <v>180</v>
      </c>
      <c r="C33" s="111"/>
      <c r="D33" s="111"/>
      <c r="E33" s="307">
        <f>C33+D33</f>
        <v>0</v>
      </c>
      <c r="F33" s="399"/>
    </row>
    <row r="34" spans="1:6" s="215" customFormat="1" ht="12" customHeight="1" thickBot="1">
      <c r="A34" s="208" t="s">
        <v>55</v>
      </c>
      <c r="B34" s="64" t="s">
        <v>181</v>
      </c>
      <c r="C34" s="50"/>
      <c r="D34" s="50"/>
      <c r="E34" s="320">
        <f>C34+D34</f>
        <v>0</v>
      </c>
      <c r="F34" s="399"/>
    </row>
    <row r="35" spans="1:6" s="148" customFormat="1" ht="12" customHeight="1" thickBot="1">
      <c r="A35" s="78" t="s">
        <v>12</v>
      </c>
      <c r="B35" s="59" t="s">
        <v>267</v>
      </c>
      <c r="C35" s="289"/>
      <c r="D35" s="289"/>
      <c r="E35" s="143">
        <f>C35+D35</f>
        <v>0</v>
      </c>
      <c r="F35" s="399"/>
    </row>
    <row r="36" spans="1:6" s="148" customFormat="1" ht="12" customHeight="1" thickBot="1">
      <c r="A36" s="78" t="s">
        <v>13</v>
      </c>
      <c r="B36" s="59" t="s">
        <v>295</v>
      </c>
      <c r="C36" s="289"/>
      <c r="D36" s="289"/>
      <c r="E36" s="143">
        <f>C36+D36</f>
        <v>0</v>
      </c>
      <c r="F36" s="399"/>
    </row>
    <row r="37" spans="1:6" s="148" customFormat="1" ht="12" customHeight="1" thickBot="1">
      <c r="A37" s="76" t="s">
        <v>14</v>
      </c>
      <c r="B37" s="59" t="s">
        <v>296</v>
      </c>
      <c r="C37" s="110">
        <f>+C8+C20+C25+C26+C31+C35+C36</f>
        <v>0</v>
      </c>
      <c r="D37" s="110">
        <f>+D8+D20+D25+D26+D31+D35+D36</f>
        <v>211239</v>
      </c>
      <c r="E37" s="143">
        <f>+E8+E20+E25+E26+E31+E35+E36</f>
        <v>0</v>
      </c>
      <c r="F37" s="401">
        <v>154239</v>
      </c>
    </row>
    <row r="38" spans="1:6" s="148" customFormat="1" ht="12" customHeight="1" thickBot="1">
      <c r="A38" s="87" t="s">
        <v>15</v>
      </c>
      <c r="B38" s="59" t="s">
        <v>297</v>
      </c>
      <c r="C38" s="110">
        <f>+C39+C40+C41</f>
        <v>32335000</v>
      </c>
      <c r="D38" s="110">
        <v>35636000</v>
      </c>
      <c r="E38" s="143"/>
      <c r="F38" s="401">
        <v>35636000</v>
      </c>
    </row>
    <row r="39" spans="1:6" s="148" customFormat="1" ht="12" customHeight="1" thickBot="1">
      <c r="A39" s="209" t="s">
        <v>298</v>
      </c>
      <c r="B39" s="210" t="s">
        <v>130</v>
      </c>
      <c r="C39" s="268"/>
      <c r="D39" s="268"/>
      <c r="E39" s="311">
        <f>C39+D39</f>
        <v>0</v>
      </c>
      <c r="F39" s="399"/>
    </row>
    <row r="40" spans="1:6" s="148" customFormat="1" ht="12" customHeight="1" thickBot="1">
      <c r="A40" s="209" t="s">
        <v>299</v>
      </c>
      <c r="B40" s="211" t="s">
        <v>2</v>
      </c>
      <c r="C40" s="111"/>
      <c r="D40" s="111"/>
      <c r="E40" s="307">
        <f>C40+D40</f>
        <v>0</v>
      </c>
      <c r="F40" s="399"/>
    </row>
    <row r="41" spans="1:6" s="215" customFormat="1" ht="12" customHeight="1" thickBot="1">
      <c r="A41" s="208" t="s">
        <v>300</v>
      </c>
      <c r="B41" s="64" t="s">
        <v>301</v>
      </c>
      <c r="C41" s="50">
        <v>32335000</v>
      </c>
      <c r="D41" s="50">
        <v>35636000</v>
      </c>
      <c r="E41" s="320"/>
      <c r="F41" s="399">
        <v>35636000</v>
      </c>
    </row>
    <row r="42" spans="1:6" s="215" customFormat="1" ht="15" customHeight="1" thickBot="1">
      <c r="A42" s="87" t="s">
        <v>16</v>
      </c>
      <c r="B42" s="88" t="s">
        <v>302</v>
      </c>
      <c r="C42" s="290">
        <f>+C37+C38</f>
        <v>32335000</v>
      </c>
      <c r="D42" s="290">
        <v>35847239</v>
      </c>
      <c r="E42" s="146"/>
      <c r="F42" s="401">
        <v>35847239</v>
      </c>
    </row>
    <row r="43" spans="1:3" s="215" customFormat="1" ht="15" customHeight="1">
      <c r="A43" s="89"/>
      <c r="B43" s="90"/>
      <c r="C43" s="144"/>
    </row>
    <row r="44" spans="1:3" ht="13.5" thickBot="1">
      <c r="A44" s="91"/>
      <c r="B44" s="92"/>
      <c r="C44" s="145"/>
    </row>
    <row r="45" spans="1:6" s="214" customFormat="1" ht="16.5" customHeight="1" thickBot="1">
      <c r="A45" s="475" t="s">
        <v>39</v>
      </c>
      <c r="B45" s="476"/>
      <c r="C45" s="476"/>
      <c r="D45" s="476"/>
      <c r="E45" s="476"/>
      <c r="F45" s="477"/>
    </row>
    <row r="46" spans="1:6" s="216" customFormat="1" ht="12" customHeight="1" thickBot="1">
      <c r="A46" s="78" t="s">
        <v>7</v>
      </c>
      <c r="B46" s="59" t="s">
        <v>303</v>
      </c>
      <c r="C46" s="110">
        <f>SUM(C47:C51)</f>
        <v>32335000</v>
      </c>
      <c r="D46" s="110">
        <v>35847239</v>
      </c>
      <c r="E46" s="143"/>
      <c r="F46" s="401">
        <v>35847239</v>
      </c>
    </row>
    <row r="47" spans="1:6" ht="12" customHeight="1" thickBot="1">
      <c r="A47" s="208" t="s">
        <v>60</v>
      </c>
      <c r="B47" s="7" t="s">
        <v>36</v>
      </c>
      <c r="C47" s="268">
        <v>22178000</v>
      </c>
      <c r="D47" s="268">
        <v>24140000</v>
      </c>
      <c r="E47" s="311"/>
      <c r="F47" s="399">
        <v>24140000</v>
      </c>
    </row>
    <row r="48" spans="1:6" ht="12" customHeight="1" thickBot="1">
      <c r="A48" s="208" t="s">
        <v>61</v>
      </c>
      <c r="B48" s="6" t="s">
        <v>105</v>
      </c>
      <c r="C48" s="49">
        <v>5025000</v>
      </c>
      <c r="D48" s="49">
        <v>5521000</v>
      </c>
      <c r="E48" s="308"/>
      <c r="F48" s="399">
        <v>5521000</v>
      </c>
    </row>
    <row r="49" spans="1:6" ht="12" customHeight="1" thickBot="1">
      <c r="A49" s="208" t="s">
        <v>62</v>
      </c>
      <c r="B49" s="6" t="s">
        <v>79</v>
      </c>
      <c r="C49" s="49">
        <v>5132000</v>
      </c>
      <c r="D49" s="49">
        <v>6186239</v>
      </c>
      <c r="E49" s="308"/>
      <c r="F49" s="399">
        <v>6186239</v>
      </c>
    </row>
    <row r="50" spans="1:6" ht="12" customHeight="1" thickBot="1">
      <c r="A50" s="208" t="s">
        <v>63</v>
      </c>
      <c r="B50" s="6" t="s">
        <v>106</v>
      </c>
      <c r="C50" s="49"/>
      <c r="D50" s="49"/>
      <c r="E50" s="308"/>
      <c r="F50" s="401"/>
    </row>
    <row r="51" spans="1:6" ht="12" customHeight="1" thickBot="1">
      <c r="A51" s="208" t="s">
        <v>80</v>
      </c>
      <c r="B51" s="6" t="s">
        <v>107</v>
      </c>
      <c r="C51" s="49"/>
      <c r="D51" s="49"/>
      <c r="E51" s="308">
        <f>C51+D51</f>
        <v>0</v>
      </c>
      <c r="F51" s="401"/>
    </row>
    <row r="52" spans="1:6" ht="12" customHeight="1" thickBot="1">
      <c r="A52" s="78" t="s">
        <v>8</v>
      </c>
      <c r="B52" s="59" t="s">
        <v>304</v>
      </c>
      <c r="C52" s="110">
        <f>SUM(C53:C55)</f>
        <v>0</v>
      </c>
      <c r="D52" s="110">
        <f>SUM(D53:D55)</f>
        <v>0</v>
      </c>
      <c r="E52" s="143">
        <f>SUM(E53:E55)</f>
        <v>0</v>
      </c>
      <c r="F52" s="401"/>
    </row>
    <row r="53" spans="1:6" s="216" customFormat="1" ht="12" customHeight="1" thickBot="1">
      <c r="A53" s="208" t="s">
        <v>66</v>
      </c>
      <c r="B53" s="7" t="s">
        <v>123</v>
      </c>
      <c r="C53" s="268"/>
      <c r="D53" s="268"/>
      <c r="E53" s="311">
        <f>C53+D53</f>
        <v>0</v>
      </c>
      <c r="F53" s="401"/>
    </row>
    <row r="54" spans="1:6" ht="12" customHeight="1" thickBot="1">
      <c r="A54" s="208" t="s">
        <v>67</v>
      </c>
      <c r="B54" s="6" t="s">
        <v>109</v>
      </c>
      <c r="C54" s="49"/>
      <c r="D54" s="49"/>
      <c r="E54" s="308">
        <f>C54+D54</f>
        <v>0</v>
      </c>
      <c r="F54" s="401"/>
    </row>
    <row r="55" spans="1:6" ht="12" customHeight="1" thickBot="1">
      <c r="A55" s="208" t="s">
        <v>68</v>
      </c>
      <c r="B55" s="6" t="s">
        <v>40</v>
      </c>
      <c r="C55" s="49"/>
      <c r="D55" s="49"/>
      <c r="E55" s="308">
        <f>C55+D55</f>
        <v>0</v>
      </c>
      <c r="F55" s="401"/>
    </row>
    <row r="56" spans="1:6" ht="12" customHeight="1" thickBot="1">
      <c r="A56" s="208" t="s">
        <v>69</v>
      </c>
      <c r="B56" s="6" t="s">
        <v>396</v>
      </c>
      <c r="C56" s="49"/>
      <c r="D56" s="49"/>
      <c r="E56" s="308">
        <f>C56+D56</f>
        <v>0</v>
      </c>
      <c r="F56" s="401"/>
    </row>
    <row r="57" spans="1:6" ht="12" customHeight="1" thickBot="1">
      <c r="A57" s="78" t="s">
        <v>9</v>
      </c>
      <c r="B57" s="59" t="s">
        <v>4</v>
      </c>
      <c r="C57" s="289"/>
      <c r="D57" s="289"/>
      <c r="E57" s="143">
        <f>C57+D57</f>
        <v>0</v>
      </c>
      <c r="F57" s="401"/>
    </row>
    <row r="58" spans="1:6" ht="15" customHeight="1" thickBot="1">
      <c r="A58" s="78" t="s">
        <v>10</v>
      </c>
      <c r="B58" s="93" t="s">
        <v>400</v>
      </c>
      <c r="C58" s="290">
        <f>+C46+C52+C57</f>
        <v>32335000</v>
      </c>
      <c r="D58" s="290">
        <f>+D46+D52+D57</f>
        <v>35847239</v>
      </c>
      <c r="E58" s="146">
        <f>+E46+E52+E57</f>
        <v>0</v>
      </c>
      <c r="F58" s="401">
        <v>35847239</v>
      </c>
    </row>
    <row r="59" spans="3:5" ht="13.5" thickBot="1">
      <c r="C59" s="147"/>
      <c r="D59" s="147"/>
      <c r="E59" s="147"/>
    </row>
    <row r="60" spans="1:6" ht="15" customHeight="1" thickBot="1">
      <c r="A60" s="96" t="s">
        <v>391</v>
      </c>
      <c r="B60" s="97"/>
      <c r="C60" s="286">
        <v>8</v>
      </c>
      <c r="D60" s="286">
        <v>8</v>
      </c>
      <c r="E60" s="301">
        <v>0</v>
      </c>
      <c r="F60" s="395">
        <v>8</v>
      </c>
    </row>
    <row r="61" spans="1:6" ht="14.25" customHeight="1" thickBot="1">
      <c r="A61" s="96" t="s">
        <v>120</v>
      </c>
      <c r="B61" s="97"/>
      <c r="C61" s="286">
        <v>0</v>
      </c>
      <c r="D61" s="286">
        <v>0</v>
      </c>
      <c r="E61" s="301">
        <v>0</v>
      </c>
      <c r="F61" s="395">
        <v>0</v>
      </c>
    </row>
  </sheetData>
  <sheetProtection formatCells="0"/>
  <mergeCells count="5">
    <mergeCell ref="A7:E7"/>
    <mergeCell ref="A45:F45"/>
    <mergeCell ref="B2:E2"/>
    <mergeCell ref="B3:E3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0"/>
  <sheetViews>
    <sheetView zoomScale="145" zoomScaleNormal="145" zoomScalePageLayoutView="0" workbookViewId="0" topLeftCell="A31">
      <selection activeCell="G5" sqref="G5"/>
    </sheetView>
  </sheetViews>
  <sheetFormatPr defaultColWidth="9.00390625" defaultRowHeight="12.75"/>
  <cols>
    <col min="1" max="1" width="9.375" style="94" customWidth="1"/>
    <col min="2" max="2" width="39.625" style="95" customWidth="1"/>
    <col min="3" max="3" width="11.875" style="95" customWidth="1"/>
    <col min="4" max="4" width="12.00390625" style="95" customWidth="1"/>
    <col min="5" max="5" width="10.375" style="95" customWidth="1"/>
    <col min="6" max="6" width="12.625" style="95" customWidth="1"/>
    <col min="7" max="16384" width="9.375" style="95" customWidth="1"/>
  </cols>
  <sheetData>
    <row r="1" spans="1:6" s="82" customFormat="1" ht="16.5" thickBot="1">
      <c r="A1" s="489" t="s">
        <v>515</v>
      </c>
      <c r="B1" s="488"/>
      <c r="C1" s="488"/>
      <c r="D1" s="488"/>
      <c r="E1" s="488"/>
      <c r="F1" s="468"/>
    </row>
    <row r="2" spans="1:6" s="212" customFormat="1" ht="25.5" customHeight="1" thickBot="1">
      <c r="A2" s="75" t="s">
        <v>425</v>
      </c>
      <c r="B2" s="491" t="s">
        <v>481</v>
      </c>
      <c r="C2" s="485"/>
      <c r="D2" s="485"/>
      <c r="E2" s="492"/>
      <c r="F2" s="341">
        <v>3</v>
      </c>
    </row>
    <row r="3" spans="1:6" s="212" customFormat="1" ht="36.75" thickBot="1">
      <c r="A3" s="75" t="s">
        <v>118</v>
      </c>
      <c r="B3" s="493"/>
      <c r="C3" s="470"/>
      <c r="D3" s="470"/>
      <c r="E3" s="494"/>
      <c r="F3" s="341"/>
    </row>
    <row r="4" spans="1:5" s="213" customFormat="1" ht="15.75" customHeight="1" thickBot="1">
      <c r="A4" s="83"/>
      <c r="B4" s="83"/>
      <c r="C4" s="84"/>
      <c r="D4" s="52"/>
      <c r="E4" s="84"/>
    </row>
    <row r="5" spans="1:6" ht="36.75" thickBot="1">
      <c r="A5" s="169" t="s">
        <v>119</v>
      </c>
      <c r="B5" s="85" t="s">
        <v>461</v>
      </c>
      <c r="C5" s="316" t="s">
        <v>403</v>
      </c>
      <c r="D5" s="316" t="s">
        <v>482</v>
      </c>
      <c r="E5" s="317" t="s">
        <v>512</v>
      </c>
      <c r="F5" s="340" t="s">
        <v>485</v>
      </c>
    </row>
    <row r="6" spans="1:6" s="214" customFormat="1" ht="12.75" customHeight="1" thickBot="1">
      <c r="A6" s="76" t="s">
        <v>370</v>
      </c>
      <c r="B6" s="77" t="s">
        <v>371</v>
      </c>
      <c r="C6" s="77" t="s">
        <v>372</v>
      </c>
      <c r="D6" s="281" t="s">
        <v>374</v>
      </c>
      <c r="E6" s="325" t="s">
        <v>373</v>
      </c>
      <c r="F6" s="342" t="s">
        <v>375</v>
      </c>
    </row>
    <row r="7" spans="1:6" s="214" customFormat="1" ht="15.75" customHeight="1" thickBot="1">
      <c r="A7" s="472" t="s">
        <v>38</v>
      </c>
      <c r="B7" s="473"/>
      <c r="C7" s="473"/>
      <c r="D7" s="473"/>
      <c r="E7" s="474"/>
      <c r="F7" s="339"/>
    </row>
    <row r="8" spans="1:6" s="148" customFormat="1" ht="12" customHeight="1" thickBot="1">
      <c r="A8" s="76" t="s">
        <v>7</v>
      </c>
      <c r="B8" s="86" t="s">
        <v>392</v>
      </c>
      <c r="C8" s="110">
        <f>SUM(C9:C19)</f>
        <v>16398000</v>
      </c>
      <c r="D8" s="110">
        <v>18457940</v>
      </c>
      <c r="E8" s="143"/>
      <c r="F8" s="401">
        <v>18457940</v>
      </c>
    </row>
    <row r="9" spans="1:6" s="148" customFormat="1" ht="12" customHeight="1" thickBot="1">
      <c r="A9" s="207" t="s">
        <v>60</v>
      </c>
      <c r="B9" s="8" t="s">
        <v>165</v>
      </c>
      <c r="C9" s="269"/>
      <c r="D9" s="269"/>
      <c r="E9" s="318">
        <f>C9+D9</f>
        <v>0</v>
      </c>
      <c r="F9" s="402"/>
    </row>
    <row r="10" spans="1:6" s="148" customFormat="1" ht="12" customHeight="1" thickBot="1">
      <c r="A10" s="208" t="s">
        <v>61</v>
      </c>
      <c r="B10" s="6" t="s">
        <v>166</v>
      </c>
      <c r="C10" s="107"/>
      <c r="D10" s="260"/>
      <c r="E10" s="309">
        <f aca="true" t="shared" si="0" ref="E10:E25">C10+D10</f>
        <v>0</v>
      </c>
      <c r="F10" s="402"/>
    </row>
    <row r="11" spans="1:6" s="148" customFormat="1" ht="12" customHeight="1" thickBot="1">
      <c r="A11" s="208" t="s">
        <v>62</v>
      </c>
      <c r="B11" s="6" t="s">
        <v>167</v>
      </c>
      <c r="C11" s="107"/>
      <c r="D11" s="260"/>
      <c r="E11" s="309">
        <f t="shared" si="0"/>
        <v>0</v>
      </c>
      <c r="F11" s="399"/>
    </row>
    <row r="12" spans="1:6" s="148" customFormat="1" ht="12" customHeight="1" thickBot="1">
      <c r="A12" s="208" t="s">
        <v>63</v>
      </c>
      <c r="B12" s="6" t="s">
        <v>168</v>
      </c>
      <c r="C12" s="107"/>
      <c r="D12" s="260"/>
      <c r="E12" s="309">
        <f t="shared" si="0"/>
        <v>0</v>
      </c>
      <c r="F12" s="399"/>
    </row>
    <row r="13" spans="1:6" s="148" customFormat="1" ht="12" customHeight="1" thickBot="1">
      <c r="A13" s="208" t="s">
        <v>80</v>
      </c>
      <c r="B13" s="6" t="s">
        <v>169</v>
      </c>
      <c r="C13" s="107">
        <v>12912000</v>
      </c>
      <c r="D13" s="260">
        <v>14534000</v>
      </c>
      <c r="E13" s="309"/>
      <c r="F13" s="399">
        <v>14534000</v>
      </c>
    </row>
    <row r="14" spans="1:6" s="148" customFormat="1" ht="12" customHeight="1" thickBot="1">
      <c r="A14" s="208" t="s">
        <v>64</v>
      </c>
      <c r="B14" s="6" t="s">
        <v>287</v>
      </c>
      <c r="C14" s="107">
        <v>3486000</v>
      </c>
      <c r="D14" s="260">
        <v>3923940</v>
      </c>
      <c r="E14" s="309"/>
      <c r="F14" s="399">
        <v>3923940</v>
      </c>
    </row>
    <row r="15" spans="1:6" s="148" customFormat="1" ht="12" customHeight="1" thickBot="1">
      <c r="A15" s="208" t="s">
        <v>65</v>
      </c>
      <c r="B15" s="5" t="s">
        <v>288</v>
      </c>
      <c r="C15" s="107"/>
      <c r="D15" s="260"/>
      <c r="E15" s="309">
        <f t="shared" si="0"/>
        <v>0</v>
      </c>
      <c r="F15" s="399"/>
    </row>
    <row r="16" spans="1:6" s="148" customFormat="1" ht="12" customHeight="1" thickBot="1">
      <c r="A16" s="208" t="s">
        <v>72</v>
      </c>
      <c r="B16" s="6" t="s">
        <v>172</v>
      </c>
      <c r="C16" s="267"/>
      <c r="D16" s="292"/>
      <c r="E16" s="310">
        <f t="shared" si="0"/>
        <v>0</v>
      </c>
      <c r="F16" s="399"/>
    </row>
    <row r="17" spans="1:6" s="215" customFormat="1" ht="12" customHeight="1" thickBot="1">
      <c r="A17" s="208" t="s">
        <v>73</v>
      </c>
      <c r="B17" s="6" t="s">
        <v>173</v>
      </c>
      <c r="C17" s="107"/>
      <c r="D17" s="260"/>
      <c r="E17" s="309">
        <f t="shared" si="0"/>
        <v>0</v>
      </c>
      <c r="F17" s="399"/>
    </row>
    <row r="18" spans="1:6" s="215" customFormat="1" ht="12" customHeight="1" thickBot="1">
      <c r="A18" s="208" t="s">
        <v>74</v>
      </c>
      <c r="B18" s="6" t="s">
        <v>319</v>
      </c>
      <c r="C18" s="109"/>
      <c r="D18" s="261"/>
      <c r="E18" s="319">
        <f t="shared" si="0"/>
        <v>0</v>
      </c>
      <c r="F18" s="403"/>
    </row>
    <row r="19" spans="1:6" s="215" customFormat="1" ht="12" customHeight="1" thickBot="1">
      <c r="A19" s="208" t="s">
        <v>75</v>
      </c>
      <c r="B19" s="5" t="s">
        <v>174</v>
      </c>
      <c r="C19" s="109"/>
      <c r="D19" s="261"/>
      <c r="E19" s="319">
        <f t="shared" si="0"/>
        <v>0</v>
      </c>
      <c r="F19" s="403"/>
    </row>
    <row r="20" spans="1:6" s="148" customFormat="1" ht="12" customHeight="1" thickBot="1">
      <c r="A20" s="76" t="s">
        <v>8</v>
      </c>
      <c r="B20" s="86" t="s">
        <v>289</v>
      </c>
      <c r="C20" s="110">
        <f>SUM(C21:C23)</f>
        <v>0</v>
      </c>
      <c r="D20" s="262">
        <f>SUM(D21:D23)</f>
        <v>0</v>
      </c>
      <c r="E20" s="143">
        <f>SUM(E21:E23)</f>
        <v>0</v>
      </c>
      <c r="F20" s="402"/>
    </row>
    <row r="21" spans="1:6" s="215" customFormat="1" ht="12" customHeight="1" thickBot="1">
      <c r="A21" s="208" t="s">
        <v>66</v>
      </c>
      <c r="B21" s="7" t="s">
        <v>147</v>
      </c>
      <c r="C21" s="107"/>
      <c r="D21" s="260"/>
      <c r="E21" s="309">
        <f t="shared" si="0"/>
        <v>0</v>
      </c>
      <c r="F21" s="403"/>
    </row>
    <row r="22" spans="1:6" s="215" customFormat="1" ht="12" customHeight="1" thickBot="1">
      <c r="A22" s="208" t="s">
        <v>67</v>
      </c>
      <c r="B22" s="6" t="s">
        <v>290</v>
      </c>
      <c r="C22" s="107"/>
      <c r="D22" s="260"/>
      <c r="E22" s="309">
        <f t="shared" si="0"/>
        <v>0</v>
      </c>
      <c r="F22" s="403"/>
    </row>
    <row r="23" spans="1:6" s="215" customFormat="1" ht="12" customHeight="1" thickBot="1">
      <c r="A23" s="208" t="s">
        <v>68</v>
      </c>
      <c r="B23" s="6" t="s">
        <v>291</v>
      </c>
      <c r="C23" s="107"/>
      <c r="D23" s="260"/>
      <c r="E23" s="309"/>
      <c r="F23" s="403"/>
    </row>
    <row r="24" spans="1:6" s="215" customFormat="1" ht="12" customHeight="1" thickBot="1">
      <c r="A24" s="208" t="s">
        <v>69</v>
      </c>
      <c r="B24" s="6" t="s">
        <v>397</v>
      </c>
      <c r="C24" s="107"/>
      <c r="D24" s="260"/>
      <c r="E24" s="309">
        <f t="shared" si="0"/>
        <v>0</v>
      </c>
      <c r="F24" s="403"/>
    </row>
    <row r="25" spans="1:6" s="215" customFormat="1" ht="12" customHeight="1" thickBot="1">
      <c r="A25" s="78" t="s">
        <v>9</v>
      </c>
      <c r="B25" s="59" t="s">
        <v>96</v>
      </c>
      <c r="C25" s="289"/>
      <c r="D25" s="291"/>
      <c r="E25" s="143">
        <f t="shared" si="0"/>
        <v>0</v>
      </c>
      <c r="F25" s="403"/>
    </row>
    <row r="26" spans="1:6" s="215" customFormat="1" ht="12" customHeight="1" thickBot="1">
      <c r="A26" s="78" t="s">
        <v>10</v>
      </c>
      <c r="B26" s="59" t="s">
        <v>292</v>
      </c>
      <c r="C26" s="110">
        <f>+C27+C28</f>
        <v>0</v>
      </c>
      <c r="D26" s="262">
        <v>398000</v>
      </c>
      <c r="E26" s="143">
        <f>+E27+E28+E29</f>
        <v>0</v>
      </c>
      <c r="F26" s="401">
        <v>398000</v>
      </c>
    </row>
    <row r="27" spans="1:6" s="215" customFormat="1" ht="12" customHeight="1" thickBot="1">
      <c r="A27" s="209" t="s">
        <v>156</v>
      </c>
      <c r="B27" s="210" t="s">
        <v>290</v>
      </c>
      <c r="C27" s="268"/>
      <c r="D27" s="61"/>
      <c r="E27" s="311">
        <f>C27+D27</f>
        <v>0</v>
      </c>
      <c r="F27" s="403"/>
    </row>
    <row r="28" spans="1:6" s="215" customFormat="1" ht="12" customHeight="1" thickBot="1">
      <c r="A28" s="209" t="s">
        <v>157</v>
      </c>
      <c r="B28" s="211" t="s">
        <v>293</v>
      </c>
      <c r="C28" s="111"/>
      <c r="D28" s="263">
        <v>398000</v>
      </c>
      <c r="E28" s="309"/>
      <c r="F28" s="403">
        <v>398000</v>
      </c>
    </row>
    <row r="29" spans="1:6" s="215" customFormat="1" ht="12" customHeight="1" thickBot="1">
      <c r="A29" s="208" t="s">
        <v>158</v>
      </c>
      <c r="B29" s="64" t="s">
        <v>398</v>
      </c>
      <c r="C29" s="50"/>
      <c r="D29" s="293"/>
      <c r="E29" s="319">
        <f>C29+D29</f>
        <v>0</v>
      </c>
      <c r="F29" s="403"/>
    </row>
    <row r="30" spans="1:6" s="215" customFormat="1" ht="12" customHeight="1" thickBot="1">
      <c r="A30" s="78" t="s">
        <v>11</v>
      </c>
      <c r="B30" s="59" t="s">
        <v>294</v>
      </c>
      <c r="C30" s="110">
        <f>+C31+C32+C33</f>
        <v>0</v>
      </c>
      <c r="D30" s="262">
        <f>+D31+D32+D33</f>
        <v>0</v>
      </c>
      <c r="E30" s="321">
        <f>C30+D30</f>
        <v>0</v>
      </c>
      <c r="F30" s="403"/>
    </row>
    <row r="31" spans="1:6" s="215" customFormat="1" ht="12" customHeight="1" thickBot="1">
      <c r="A31" s="209" t="s">
        <v>53</v>
      </c>
      <c r="B31" s="210" t="s">
        <v>179</v>
      </c>
      <c r="C31" s="268"/>
      <c r="D31" s="61"/>
      <c r="E31" s="322">
        <f>+E32+E33+E34</f>
        <v>0</v>
      </c>
      <c r="F31" s="403"/>
    </row>
    <row r="32" spans="1:6" s="215" customFormat="1" ht="12" customHeight="1" thickBot="1">
      <c r="A32" s="209" t="s">
        <v>54</v>
      </c>
      <c r="B32" s="211" t="s">
        <v>180</v>
      </c>
      <c r="C32" s="111"/>
      <c r="D32" s="263"/>
      <c r="E32" s="311">
        <f>C32+D32</f>
        <v>0</v>
      </c>
      <c r="F32" s="403"/>
    </row>
    <row r="33" spans="1:6" s="215" customFormat="1" ht="12" customHeight="1" thickBot="1">
      <c r="A33" s="208" t="s">
        <v>55</v>
      </c>
      <c r="B33" s="64" t="s">
        <v>181</v>
      </c>
      <c r="C33" s="50"/>
      <c r="D33" s="293"/>
      <c r="E33" s="307">
        <f>C33+D33</f>
        <v>0</v>
      </c>
      <c r="F33" s="403"/>
    </row>
    <row r="34" spans="1:6" s="148" customFormat="1" ht="12" customHeight="1" thickBot="1">
      <c r="A34" s="78" t="s">
        <v>12</v>
      </c>
      <c r="B34" s="59" t="s">
        <v>267</v>
      </c>
      <c r="C34" s="289"/>
      <c r="D34" s="291"/>
      <c r="E34" s="323">
        <f>C34+D34</f>
        <v>0</v>
      </c>
      <c r="F34" s="402"/>
    </row>
    <row r="35" spans="1:6" s="148" customFormat="1" ht="12" customHeight="1" thickBot="1">
      <c r="A35" s="78" t="s">
        <v>13</v>
      </c>
      <c r="B35" s="59" t="s">
        <v>295</v>
      </c>
      <c r="C35" s="289"/>
      <c r="D35" s="291"/>
      <c r="E35" s="143">
        <f>C35+D35</f>
        <v>0</v>
      </c>
      <c r="F35" s="402"/>
    </row>
    <row r="36" spans="1:6" s="148" customFormat="1" ht="12" customHeight="1" thickBot="1">
      <c r="A36" s="76" t="s">
        <v>14</v>
      </c>
      <c r="B36" s="59" t="s">
        <v>399</v>
      </c>
      <c r="C36" s="110">
        <f>+C8+C20+C25+C26+C30+C34+C35</f>
        <v>16398000</v>
      </c>
      <c r="D36" s="262">
        <f>+D8+D20+D25+D26+D30+D34+D35</f>
        <v>18855940</v>
      </c>
      <c r="E36" s="143"/>
      <c r="F36" s="401">
        <v>18855940</v>
      </c>
    </row>
    <row r="37" spans="1:6" s="148" customFormat="1" ht="12" customHeight="1" thickBot="1">
      <c r="A37" s="87" t="s">
        <v>15</v>
      </c>
      <c r="B37" s="59" t="s">
        <v>297</v>
      </c>
      <c r="C37" s="110">
        <f>+C38+C39+C40</f>
        <v>75279000</v>
      </c>
      <c r="D37" s="262">
        <v>81210180</v>
      </c>
      <c r="E37" s="143"/>
      <c r="F37" s="401">
        <v>81210180</v>
      </c>
    </row>
    <row r="38" spans="1:6" s="148" customFormat="1" ht="12" customHeight="1" thickBot="1">
      <c r="A38" s="209" t="s">
        <v>298</v>
      </c>
      <c r="B38" s="210" t="s">
        <v>130</v>
      </c>
      <c r="C38" s="268"/>
      <c r="D38" s="61"/>
      <c r="E38" s="322"/>
      <c r="F38" s="399"/>
    </row>
    <row r="39" spans="1:6" s="148" customFormat="1" ht="12" customHeight="1" thickBot="1">
      <c r="A39" s="209" t="s">
        <v>299</v>
      </c>
      <c r="B39" s="211" t="s">
        <v>2</v>
      </c>
      <c r="C39" s="111"/>
      <c r="D39" s="263"/>
      <c r="E39" s="311">
        <f>C39+D39</f>
        <v>0</v>
      </c>
      <c r="F39" s="399"/>
    </row>
    <row r="40" spans="1:6" s="215" customFormat="1" ht="12" customHeight="1" thickBot="1">
      <c r="A40" s="208" t="s">
        <v>300</v>
      </c>
      <c r="B40" s="64" t="s">
        <v>301</v>
      </c>
      <c r="C40" s="50">
        <v>75279000</v>
      </c>
      <c r="D40" s="293">
        <v>81060180</v>
      </c>
      <c r="E40" s="307"/>
      <c r="F40" s="399">
        <v>81210180</v>
      </c>
    </row>
    <row r="41" spans="1:6" s="215" customFormat="1" ht="15" customHeight="1" thickBot="1">
      <c r="A41" s="87" t="s">
        <v>16</v>
      </c>
      <c r="B41" s="88" t="s">
        <v>302</v>
      </c>
      <c r="C41" s="290">
        <f>+C36+C37</f>
        <v>91677000</v>
      </c>
      <c r="D41" s="288">
        <v>100066120</v>
      </c>
      <c r="E41" s="398"/>
      <c r="F41" s="401">
        <v>100066120</v>
      </c>
    </row>
    <row r="42" spans="1:3" s="215" customFormat="1" ht="15" customHeight="1">
      <c r="A42" s="89"/>
      <c r="B42" s="90"/>
      <c r="C42" s="144"/>
    </row>
    <row r="43" spans="1:3" ht="13.5" thickBot="1">
      <c r="A43" s="91"/>
      <c r="B43" s="92"/>
      <c r="C43" s="145"/>
    </row>
    <row r="44" spans="1:6" s="214" customFormat="1" ht="16.5" customHeight="1" thickBot="1" thickTop="1">
      <c r="A44" s="495" t="s">
        <v>39</v>
      </c>
      <c r="B44" s="496"/>
      <c r="C44" s="496"/>
      <c r="D44" s="496"/>
      <c r="E44" s="496"/>
      <c r="F44" s="497"/>
    </row>
    <row r="45" spans="1:6" s="216" customFormat="1" ht="12" customHeight="1" thickBot="1" thickTop="1">
      <c r="A45" s="343" t="s">
        <v>7</v>
      </c>
      <c r="B45" s="344" t="s">
        <v>303</v>
      </c>
      <c r="C45" s="345">
        <f>SUM(C46:C50)</f>
        <v>91677000</v>
      </c>
      <c r="D45" s="346">
        <v>99530571</v>
      </c>
      <c r="E45" s="347"/>
      <c r="F45" s="405">
        <v>99530571</v>
      </c>
    </row>
    <row r="46" spans="1:9" ht="12" customHeight="1" thickBot="1">
      <c r="A46" s="208" t="s">
        <v>60</v>
      </c>
      <c r="B46" s="7" t="s">
        <v>36</v>
      </c>
      <c r="C46" s="268">
        <v>42164000</v>
      </c>
      <c r="D46" s="61">
        <v>46614000</v>
      </c>
      <c r="E46" s="311"/>
      <c r="F46" s="399">
        <v>46614000</v>
      </c>
      <c r="I46" s="404"/>
    </row>
    <row r="47" spans="1:6" ht="12" customHeight="1" thickBot="1">
      <c r="A47" s="208" t="s">
        <v>61</v>
      </c>
      <c r="B47" s="6" t="s">
        <v>105</v>
      </c>
      <c r="C47" s="49">
        <v>9277000</v>
      </c>
      <c r="D47" s="62">
        <v>10608180</v>
      </c>
      <c r="E47" s="308"/>
      <c r="F47" s="399">
        <v>10608180</v>
      </c>
    </row>
    <row r="48" spans="1:6" ht="12" customHeight="1" thickBot="1">
      <c r="A48" s="208" t="s">
        <v>62</v>
      </c>
      <c r="B48" s="6" t="s">
        <v>79</v>
      </c>
      <c r="C48" s="49">
        <v>40236000</v>
      </c>
      <c r="D48" s="62">
        <v>42308391</v>
      </c>
      <c r="E48" s="308"/>
      <c r="F48" s="399">
        <v>42308391</v>
      </c>
    </row>
    <row r="49" spans="1:6" ht="12" customHeight="1" thickBot="1">
      <c r="A49" s="208" t="s">
        <v>63</v>
      </c>
      <c r="B49" s="6" t="s">
        <v>106</v>
      </c>
      <c r="C49" s="49"/>
      <c r="D49" s="62"/>
      <c r="E49" s="308"/>
      <c r="F49" s="399"/>
    </row>
    <row r="50" spans="1:6" ht="12" customHeight="1" thickBot="1">
      <c r="A50" s="208" t="s">
        <v>80</v>
      </c>
      <c r="B50" s="6" t="s">
        <v>107</v>
      </c>
      <c r="C50" s="49"/>
      <c r="D50" s="62"/>
      <c r="E50" s="308">
        <f>C50+D50</f>
        <v>0</v>
      </c>
      <c r="F50" s="399"/>
    </row>
    <row r="51" spans="1:6" ht="12" customHeight="1" thickBot="1">
      <c r="A51" s="78" t="s">
        <v>8</v>
      </c>
      <c r="B51" s="59" t="s">
        <v>304</v>
      </c>
      <c r="C51" s="110">
        <f>SUM(C52:C54)</f>
        <v>0</v>
      </c>
      <c r="D51" s="262">
        <v>535549</v>
      </c>
      <c r="E51" s="143">
        <f>SUM(E52:E54)</f>
        <v>0</v>
      </c>
      <c r="F51" s="401">
        <v>535549</v>
      </c>
    </row>
    <row r="52" spans="1:6" s="216" customFormat="1" ht="12" customHeight="1" thickBot="1">
      <c r="A52" s="208" t="s">
        <v>66</v>
      </c>
      <c r="B52" s="7" t="s">
        <v>123</v>
      </c>
      <c r="C52" s="268"/>
      <c r="D52" s="61">
        <v>535549</v>
      </c>
      <c r="E52" s="311"/>
      <c r="F52" s="399">
        <v>535549</v>
      </c>
    </row>
    <row r="53" spans="1:6" ht="12" customHeight="1" thickBot="1">
      <c r="A53" s="208" t="s">
        <v>67</v>
      </c>
      <c r="B53" s="6" t="s">
        <v>109</v>
      </c>
      <c r="C53" s="49"/>
      <c r="D53" s="62"/>
      <c r="E53" s="308">
        <f>C53+D53</f>
        <v>0</v>
      </c>
      <c r="F53" s="399"/>
    </row>
    <row r="54" spans="1:6" ht="12" customHeight="1" thickBot="1">
      <c r="A54" s="208" t="s">
        <v>68</v>
      </c>
      <c r="B54" s="6" t="s">
        <v>40</v>
      </c>
      <c r="C54" s="49"/>
      <c r="D54" s="62"/>
      <c r="E54" s="308">
        <f>C54+D54</f>
        <v>0</v>
      </c>
      <c r="F54" s="399"/>
    </row>
    <row r="55" spans="1:6" ht="12" customHeight="1" thickBot="1">
      <c r="A55" s="208" t="s">
        <v>69</v>
      </c>
      <c r="B55" s="6" t="s">
        <v>396</v>
      </c>
      <c r="C55" s="49"/>
      <c r="D55" s="62"/>
      <c r="E55" s="308">
        <f>C55+D55</f>
        <v>0</v>
      </c>
      <c r="F55" s="399"/>
    </row>
    <row r="56" spans="1:6" ht="15" customHeight="1" thickBot="1">
      <c r="A56" s="78" t="s">
        <v>9</v>
      </c>
      <c r="B56" s="59" t="s">
        <v>4</v>
      </c>
      <c r="C56" s="289"/>
      <c r="D56" s="291"/>
      <c r="E56" s="143">
        <f>C56+D56</f>
        <v>0</v>
      </c>
      <c r="F56" s="399"/>
    </row>
    <row r="57" spans="1:6" ht="13.5" thickBot="1">
      <c r="A57" s="78" t="s">
        <v>10</v>
      </c>
      <c r="B57" s="93" t="s">
        <v>400</v>
      </c>
      <c r="C57" s="290">
        <f>+C45+C51+C56</f>
        <v>91677000</v>
      </c>
      <c r="D57" s="288">
        <v>100066120</v>
      </c>
      <c r="E57" s="146">
        <f>+E45+E51+E56</f>
        <v>0</v>
      </c>
      <c r="F57" s="401">
        <v>100066120</v>
      </c>
    </row>
    <row r="58" spans="3:5" ht="15" customHeight="1" thickBot="1">
      <c r="C58" s="147"/>
      <c r="E58" s="147"/>
    </row>
    <row r="59" spans="1:6" ht="14.25" customHeight="1" thickBot="1">
      <c r="A59" s="96" t="s">
        <v>391</v>
      </c>
      <c r="B59" s="97"/>
      <c r="C59" s="286">
        <v>17</v>
      </c>
      <c r="D59" s="286">
        <v>17</v>
      </c>
      <c r="E59" s="301">
        <v>0</v>
      </c>
      <c r="F59" s="338">
        <v>17</v>
      </c>
    </row>
    <row r="60" spans="1:6" ht="13.5" thickBot="1">
      <c r="A60" s="96" t="s">
        <v>120</v>
      </c>
      <c r="B60" s="97"/>
      <c r="C60" s="286">
        <v>0</v>
      </c>
      <c r="D60" s="286">
        <v>0</v>
      </c>
      <c r="E60" s="301">
        <v>0</v>
      </c>
      <c r="F60" s="338">
        <v>0</v>
      </c>
    </row>
  </sheetData>
  <sheetProtection selectLockedCells="1" selectUnlockedCells="1"/>
  <mergeCells count="4">
    <mergeCell ref="A7:E7"/>
    <mergeCell ref="B2:E3"/>
    <mergeCell ref="A44:F44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zoomScalePageLayoutView="0" workbookViewId="0" topLeftCell="A43">
      <selection activeCell="A1" sqref="A1:F1"/>
    </sheetView>
  </sheetViews>
  <sheetFormatPr defaultColWidth="9.00390625" defaultRowHeight="12.75"/>
  <cols>
    <col min="1" max="1" width="8.875" style="94" customWidth="1"/>
    <col min="2" max="2" width="45.625" style="95" customWidth="1"/>
    <col min="3" max="3" width="12.625" style="95" customWidth="1"/>
    <col min="4" max="4" width="10.625" style="95" customWidth="1"/>
    <col min="5" max="5" width="11.50390625" style="95" customWidth="1"/>
    <col min="6" max="6" width="12.375" style="95" bestFit="1" customWidth="1"/>
    <col min="7" max="16384" width="9.375" style="95" customWidth="1"/>
  </cols>
  <sheetData>
    <row r="1" spans="1:6" s="82" customFormat="1" ht="16.5" thickBot="1">
      <c r="A1" s="500" t="s">
        <v>514</v>
      </c>
      <c r="B1" s="481"/>
      <c r="C1" s="481"/>
      <c r="D1" s="481"/>
      <c r="E1" s="481"/>
      <c r="F1" s="482"/>
    </row>
    <row r="2" spans="1:6" s="212" customFormat="1" ht="25.5" customHeight="1" thickBot="1">
      <c r="A2" s="75" t="s">
        <v>425</v>
      </c>
      <c r="B2" s="490" t="s">
        <v>478</v>
      </c>
      <c r="C2" s="498"/>
      <c r="D2" s="498"/>
      <c r="E2" s="499"/>
      <c r="F2" s="341">
        <v>4</v>
      </c>
    </row>
    <row r="3" spans="1:6" s="212" customFormat="1" ht="36.75" thickBot="1">
      <c r="A3" s="75" t="s">
        <v>118</v>
      </c>
      <c r="B3" s="490" t="s">
        <v>306</v>
      </c>
      <c r="C3" s="498"/>
      <c r="D3" s="498"/>
      <c r="E3" s="499"/>
      <c r="F3" s="341"/>
    </row>
    <row r="4" spans="1:5" s="213" customFormat="1" ht="15.75" customHeight="1" thickBot="1">
      <c r="A4" s="83"/>
      <c r="B4" s="83"/>
      <c r="C4" s="84"/>
      <c r="D4" s="52"/>
      <c r="E4" s="84"/>
    </row>
    <row r="5" spans="1:6" ht="36.75" thickBot="1">
      <c r="A5" s="169" t="s">
        <v>119</v>
      </c>
      <c r="B5" s="85" t="s">
        <v>461</v>
      </c>
      <c r="C5" s="316" t="s">
        <v>403</v>
      </c>
      <c r="D5" s="316" t="s">
        <v>483</v>
      </c>
      <c r="E5" s="317" t="s">
        <v>510</v>
      </c>
      <c r="F5" s="340" t="s">
        <v>503</v>
      </c>
    </row>
    <row r="6" spans="1:6" s="214" customFormat="1" ht="12.75" customHeight="1" thickBot="1">
      <c r="A6" s="76" t="s">
        <v>370</v>
      </c>
      <c r="B6" s="77" t="s">
        <v>371</v>
      </c>
      <c r="C6" s="77" t="s">
        <v>372</v>
      </c>
      <c r="D6" s="281" t="s">
        <v>374</v>
      </c>
      <c r="E6" s="325" t="s">
        <v>373</v>
      </c>
      <c r="F6" s="342" t="s">
        <v>375</v>
      </c>
    </row>
    <row r="7" spans="1:6" s="214" customFormat="1" ht="15.75" customHeight="1" thickBot="1">
      <c r="A7" s="472" t="s">
        <v>38</v>
      </c>
      <c r="B7" s="473"/>
      <c r="C7" s="473"/>
      <c r="D7" s="473"/>
      <c r="E7" s="474"/>
      <c r="F7" s="339"/>
    </row>
    <row r="8" spans="1:6" s="148" customFormat="1" ht="12" customHeight="1" thickBot="1">
      <c r="A8" s="76" t="s">
        <v>7</v>
      </c>
      <c r="B8" s="86" t="s">
        <v>392</v>
      </c>
      <c r="C8" s="110">
        <f>SUM(C9:C19)</f>
        <v>1000000</v>
      </c>
      <c r="D8" s="110">
        <f>SUM(D9:D19)</f>
        <v>1000000</v>
      </c>
      <c r="E8" s="143"/>
      <c r="F8" s="401">
        <v>1000000</v>
      </c>
    </row>
    <row r="9" spans="1:6" s="148" customFormat="1" ht="12" customHeight="1" thickBot="1">
      <c r="A9" s="207" t="s">
        <v>60</v>
      </c>
      <c r="B9" s="8" t="s">
        <v>165</v>
      </c>
      <c r="C9" s="269"/>
      <c r="D9" s="269"/>
      <c r="E9" s="396">
        <f>C9+D9</f>
        <v>0</v>
      </c>
      <c r="F9" s="401"/>
    </row>
    <row r="10" spans="1:6" s="148" customFormat="1" ht="12" customHeight="1" thickBot="1">
      <c r="A10" s="208" t="s">
        <v>61</v>
      </c>
      <c r="B10" s="6" t="s">
        <v>166</v>
      </c>
      <c r="C10" s="107"/>
      <c r="D10" s="260"/>
      <c r="E10" s="308">
        <f aca="true" t="shared" si="0" ref="E10:E25">C10+D10</f>
        <v>0</v>
      </c>
      <c r="F10" s="401"/>
    </row>
    <row r="11" spans="1:6" s="148" customFormat="1" ht="12" customHeight="1" thickBot="1">
      <c r="A11" s="208" t="s">
        <v>62</v>
      </c>
      <c r="B11" s="6" t="s">
        <v>167</v>
      </c>
      <c r="C11" s="107"/>
      <c r="D11" s="260"/>
      <c r="E11" s="308">
        <f t="shared" si="0"/>
        <v>0</v>
      </c>
      <c r="F11" s="401"/>
    </row>
    <row r="12" spans="1:6" s="148" customFormat="1" ht="12" customHeight="1" thickBot="1">
      <c r="A12" s="208" t="s">
        <v>63</v>
      </c>
      <c r="B12" s="6" t="s">
        <v>168</v>
      </c>
      <c r="C12" s="107">
        <v>1000000</v>
      </c>
      <c r="D12" s="260">
        <v>1000000</v>
      </c>
      <c r="E12" s="308"/>
      <c r="F12" s="399">
        <v>1000000</v>
      </c>
    </row>
    <row r="13" spans="1:6" s="148" customFormat="1" ht="12" customHeight="1" thickBot="1">
      <c r="A13" s="208" t="s">
        <v>80</v>
      </c>
      <c r="B13" s="6" t="s">
        <v>169</v>
      </c>
      <c r="C13" s="107"/>
      <c r="D13" s="260"/>
      <c r="E13" s="308">
        <f t="shared" si="0"/>
        <v>0</v>
      </c>
      <c r="F13" s="401"/>
    </row>
    <row r="14" spans="1:6" s="148" customFormat="1" ht="12" customHeight="1" thickBot="1">
      <c r="A14" s="208" t="s">
        <v>64</v>
      </c>
      <c r="B14" s="6" t="s">
        <v>287</v>
      </c>
      <c r="C14" s="107"/>
      <c r="D14" s="260"/>
      <c r="E14" s="308">
        <f t="shared" si="0"/>
        <v>0</v>
      </c>
      <c r="F14" s="401"/>
    </row>
    <row r="15" spans="1:6" s="148" customFormat="1" ht="12" customHeight="1" thickBot="1">
      <c r="A15" s="208" t="s">
        <v>65</v>
      </c>
      <c r="B15" s="5" t="s">
        <v>288</v>
      </c>
      <c r="C15" s="107"/>
      <c r="D15" s="260"/>
      <c r="E15" s="308">
        <f t="shared" si="0"/>
        <v>0</v>
      </c>
      <c r="F15" s="401"/>
    </row>
    <row r="16" spans="1:6" s="148" customFormat="1" ht="12" customHeight="1" thickBot="1">
      <c r="A16" s="208" t="s">
        <v>72</v>
      </c>
      <c r="B16" s="6" t="s">
        <v>172</v>
      </c>
      <c r="C16" s="267"/>
      <c r="D16" s="292"/>
      <c r="E16" s="307">
        <f t="shared" si="0"/>
        <v>0</v>
      </c>
      <c r="F16" s="401"/>
    </row>
    <row r="17" spans="1:6" s="215" customFormat="1" ht="12" customHeight="1" thickBot="1">
      <c r="A17" s="208" t="s">
        <v>73</v>
      </c>
      <c r="B17" s="6" t="s">
        <v>173</v>
      </c>
      <c r="C17" s="107"/>
      <c r="D17" s="260"/>
      <c r="E17" s="308">
        <f t="shared" si="0"/>
        <v>0</v>
      </c>
      <c r="F17" s="401"/>
    </row>
    <row r="18" spans="1:6" s="215" customFormat="1" ht="12" customHeight="1" thickBot="1">
      <c r="A18" s="208" t="s">
        <v>74</v>
      </c>
      <c r="B18" s="6" t="s">
        <v>319</v>
      </c>
      <c r="C18" s="109"/>
      <c r="D18" s="261"/>
      <c r="E18" s="397">
        <f t="shared" si="0"/>
        <v>0</v>
      </c>
      <c r="F18" s="401"/>
    </row>
    <row r="19" spans="1:6" s="215" customFormat="1" ht="12" customHeight="1" thickBot="1">
      <c r="A19" s="208" t="s">
        <v>75</v>
      </c>
      <c r="B19" s="5" t="s">
        <v>174</v>
      </c>
      <c r="C19" s="109"/>
      <c r="D19" s="261"/>
      <c r="E19" s="397">
        <f t="shared" si="0"/>
        <v>0</v>
      </c>
      <c r="F19" s="401"/>
    </row>
    <row r="20" spans="1:6" s="148" customFormat="1" ht="12" customHeight="1" thickBot="1">
      <c r="A20" s="76" t="s">
        <v>8</v>
      </c>
      <c r="B20" s="86" t="s">
        <v>289</v>
      </c>
      <c r="C20" s="110">
        <f>SUM(C21:C23)</f>
        <v>0</v>
      </c>
      <c r="D20" s="262">
        <f>SUM(D21:D23)</f>
        <v>1800000</v>
      </c>
      <c r="E20" s="143">
        <f>SUM(E21:E23)</f>
        <v>0</v>
      </c>
      <c r="F20" s="401">
        <v>1800000</v>
      </c>
    </row>
    <row r="21" spans="1:6" s="215" customFormat="1" ht="12" customHeight="1" thickBot="1">
      <c r="A21" s="208" t="s">
        <v>66</v>
      </c>
      <c r="B21" s="7" t="s">
        <v>147</v>
      </c>
      <c r="C21" s="107"/>
      <c r="D21" s="260"/>
      <c r="E21" s="308">
        <f t="shared" si="0"/>
        <v>0</v>
      </c>
      <c r="F21" s="401"/>
    </row>
    <row r="22" spans="1:6" s="215" customFormat="1" ht="12" customHeight="1" thickBot="1">
      <c r="A22" s="208" t="s">
        <v>67</v>
      </c>
      <c r="B22" s="6" t="s">
        <v>290</v>
      </c>
      <c r="C22" s="107"/>
      <c r="D22" s="260"/>
      <c r="E22" s="308">
        <f t="shared" si="0"/>
        <v>0</v>
      </c>
      <c r="F22" s="401"/>
    </row>
    <row r="23" spans="1:6" s="215" customFormat="1" ht="12" customHeight="1" thickBot="1">
      <c r="A23" s="208" t="s">
        <v>68</v>
      </c>
      <c r="B23" s="6" t="s">
        <v>291</v>
      </c>
      <c r="C23" s="107"/>
      <c r="D23" s="260">
        <v>1800000</v>
      </c>
      <c r="E23" s="308"/>
      <c r="F23" s="401">
        <v>1800000</v>
      </c>
    </row>
    <row r="24" spans="1:6" s="215" customFormat="1" ht="12" customHeight="1" thickBot="1">
      <c r="A24" s="208" t="s">
        <v>69</v>
      </c>
      <c r="B24" s="6" t="s">
        <v>397</v>
      </c>
      <c r="C24" s="107"/>
      <c r="D24" s="260"/>
      <c r="E24" s="308">
        <f t="shared" si="0"/>
        <v>0</v>
      </c>
      <c r="F24" s="401"/>
    </row>
    <row r="25" spans="1:6" s="215" customFormat="1" ht="12" customHeight="1" thickBot="1">
      <c r="A25" s="78" t="s">
        <v>9</v>
      </c>
      <c r="B25" s="59" t="s">
        <v>96</v>
      </c>
      <c r="C25" s="289"/>
      <c r="D25" s="291"/>
      <c r="E25" s="143">
        <f t="shared" si="0"/>
        <v>0</v>
      </c>
      <c r="F25" s="401"/>
    </row>
    <row r="26" spans="1:6" s="215" customFormat="1" ht="12" customHeight="1" thickBot="1">
      <c r="A26" s="78" t="s">
        <v>10</v>
      </c>
      <c r="B26" s="59" t="s">
        <v>292</v>
      </c>
      <c r="C26" s="110">
        <f>+C27+C28</f>
        <v>0</v>
      </c>
      <c r="D26" s="262">
        <f>+D27+D28</f>
        <v>0</v>
      </c>
      <c r="E26" s="143">
        <f>+E27+E28+E29</f>
        <v>0</v>
      </c>
      <c r="F26" s="401"/>
    </row>
    <row r="27" spans="1:6" s="215" customFormat="1" ht="12" customHeight="1" thickBot="1">
      <c r="A27" s="209" t="s">
        <v>156</v>
      </c>
      <c r="B27" s="210" t="s">
        <v>290</v>
      </c>
      <c r="C27" s="268"/>
      <c r="D27" s="61"/>
      <c r="E27" s="311">
        <f>C27+D27</f>
        <v>0</v>
      </c>
      <c r="F27" s="401"/>
    </row>
    <row r="28" spans="1:6" s="215" customFormat="1" ht="12" customHeight="1" thickBot="1">
      <c r="A28" s="209" t="s">
        <v>157</v>
      </c>
      <c r="B28" s="211" t="s">
        <v>293</v>
      </c>
      <c r="C28" s="111"/>
      <c r="D28" s="263"/>
      <c r="E28" s="308">
        <f>C28+D28</f>
        <v>0</v>
      </c>
      <c r="F28" s="401"/>
    </row>
    <row r="29" spans="1:6" s="215" customFormat="1" ht="12" customHeight="1" thickBot="1">
      <c r="A29" s="208" t="s">
        <v>158</v>
      </c>
      <c r="B29" s="64" t="s">
        <v>398</v>
      </c>
      <c r="C29" s="50"/>
      <c r="D29" s="293"/>
      <c r="E29" s="397">
        <f>C29+D29</f>
        <v>0</v>
      </c>
      <c r="F29" s="401"/>
    </row>
    <row r="30" spans="1:6" s="215" customFormat="1" ht="12" customHeight="1" thickBot="1">
      <c r="A30" s="78" t="s">
        <v>11</v>
      </c>
      <c r="B30" s="59" t="s">
        <v>294</v>
      </c>
      <c r="C30" s="110">
        <f>+C31+C32+C33</f>
        <v>0</v>
      </c>
      <c r="D30" s="262">
        <f>+D31+D32+D33</f>
        <v>0</v>
      </c>
      <c r="E30" s="321">
        <f>C30+D30</f>
        <v>0</v>
      </c>
      <c r="F30" s="401"/>
    </row>
    <row r="31" spans="1:6" s="215" customFormat="1" ht="12" customHeight="1" thickBot="1">
      <c r="A31" s="209" t="s">
        <v>53</v>
      </c>
      <c r="B31" s="210" t="s">
        <v>179</v>
      </c>
      <c r="C31" s="268"/>
      <c r="D31" s="61"/>
      <c r="E31" s="322">
        <f>+E32+E33+E34</f>
        <v>0</v>
      </c>
      <c r="F31" s="401"/>
    </row>
    <row r="32" spans="1:6" s="215" customFormat="1" ht="12" customHeight="1" thickBot="1">
      <c r="A32" s="209" t="s">
        <v>54</v>
      </c>
      <c r="B32" s="211" t="s">
        <v>180</v>
      </c>
      <c r="C32" s="111"/>
      <c r="D32" s="263"/>
      <c r="E32" s="311">
        <f>C32+D32</f>
        <v>0</v>
      </c>
      <c r="F32" s="401"/>
    </row>
    <row r="33" spans="1:6" s="215" customFormat="1" ht="12" customHeight="1" thickBot="1">
      <c r="A33" s="208" t="s">
        <v>55</v>
      </c>
      <c r="B33" s="64" t="s">
        <v>181</v>
      </c>
      <c r="C33" s="50"/>
      <c r="D33" s="293"/>
      <c r="E33" s="307">
        <f>C33+D33</f>
        <v>0</v>
      </c>
      <c r="F33" s="401"/>
    </row>
    <row r="34" spans="1:6" s="148" customFormat="1" ht="12" customHeight="1" thickBot="1">
      <c r="A34" s="78" t="s">
        <v>12</v>
      </c>
      <c r="B34" s="59" t="s">
        <v>267</v>
      </c>
      <c r="C34" s="289"/>
      <c r="D34" s="291"/>
      <c r="E34" s="323">
        <f>C34+D34</f>
        <v>0</v>
      </c>
      <c r="F34" s="401"/>
    </row>
    <row r="35" spans="1:6" s="148" customFormat="1" ht="12" customHeight="1" thickBot="1">
      <c r="A35" s="78" t="s">
        <v>13</v>
      </c>
      <c r="B35" s="59" t="s">
        <v>295</v>
      </c>
      <c r="C35" s="289"/>
      <c r="D35" s="291"/>
      <c r="E35" s="143">
        <f>C35+D35</f>
        <v>0</v>
      </c>
      <c r="F35" s="401"/>
    </row>
    <row r="36" spans="1:6" s="148" customFormat="1" ht="12" customHeight="1" thickBot="1">
      <c r="A36" s="76" t="s">
        <v>14</v>
      </c>
      <c r="B36" s="59" t="s">
        <v>399</v>
      </c>
      <c r="C36" s="110">
        <f>+C8+C20+C25+C26+C30+C34+C35</f>
        <v>1000000</v>
      </c>
      <c r="D36" s="262">
        <f>+D8+D20+D25+D26+D30+D34+D35</f>
        <v>2800000</v>
      </c>
      <c r="E36" s="143"/>
      <c r="F36" s="401">
        <v>2800000</v>
      </c>
    </row>
    <row r="37" spans="1:6" s="148" customFormat="1" ht="12" customHeight="1" thickBot="1">
      <c r="A37" s="87" t="s">
        <v>15</v>
      </c>
      <c r="B37" s="59" t="s">
        <v>297</v>
      </c>
      <c r="C37" s="110">
        <f>+C38+C39+C40</f>
        <v>18306000</v>
      </c>
      <c r="D37" s="262">
        <v>19228480</v>
      </c>
      <c r="E37" s="143"/>
      <c r="F37" s="401">
        <v>19228480</v>
      </c>
    </row>
    <row r="38" spans="1:6" s="148" customFormat="1" ht="12" customHeight="1" thickBot="1">
      <c r="A38" s="209" t="s">
        <v>298</v>
      </c>
      <c r="B38" s="210" t="s">
        <v>130</v>
      </c>
      <c r="C38" s="268"/>
      <c r="D38" s="61"/>
      <c r="E38" s="322"/>
      <c r="F38" s="401"/>
    </row>
    <row r="39" spans="1:6" s="148" customFormat="1" ht="12" customHeight="1" thickBot="1">
      <c r="A39" s="209" t="s">
        <v>299</v>
      </c>
      <c r="B39" s="211" t="s">
        <v>2</v>
      </c>
      <c r="C39" s="111"/>
      <c r="D39" s="263"/>
      <c r="E39" s="311">
        <f>C39+D39</f>
        <v>0</v>
      </c>
      <c r="F39" s="401"/>
    </row>
    <row r="40" spans="1:6" s="215" customFormat="1" ht="12" customHeight="1" thickBot="1">
      <c r="A40" s="208" t="s">
        <v>300</v>
      </c>
      <c r="B40" s="64" t="s">
        <v>301</v>
      </c>
      <c r="C40" s="50">
        <v>18306000</v>
      </c>
      <c r="D40" s="293">
        <v>19228480</v>
      </c>
      <c r="E40" s="307"/>
      <c r="F40" s="399">
        <v>19228480</v>
      </c>
    </row>
    <row r="41" spans="1:6" s="215" customFormat="1" ht="15" customHeight="1" thickBot="1">
      <c r="A41" s="87" t="s">
        <v>16</v>
      </c>
      <c r="B41" s="88" t="s">
        <v>302</v>
      </c>
      <c r="C41" s="290">
        <f>+C36+C37</f>
        <v>19306000</v>
      </c>
      <c r="D41" s="288">
        <f>+D36+D37</f>
        <v>22028480</v>
      </c>
      <c r="E41" s="398"/>
      <c r="F41" s="401">
        <v>22028480</v>
      </c>
    </row>
    <row r="42" spans="1:3" s="215" customFormat="1" ht="15" customHeight="1">
      <c r="A42" s="89"/>
      <c r="B42" s="90"/>
      <c r="C42" s="144"/>
    </row>
    <row r="43" spans="1:3" ht="13.5" thickBot="1">
      <c r="A43" s="91"/>
      <c r="B43" s="92"/>
      <c r="C43" s="145"/>
    </row>
    <row r="44" spans="1:6" s="214" customFormat="1" ht="16.5" customHeight="1" thickBot="1">
      <c r="A44" s="475" t="s">
        <v>39</v>
      </c>
      <c r="B44" s="476"/>
      <c r="C44" s="476"/>
      <c r="D44" s="476"/>
      <c r="E44" s="476"/>
      <c r="F44" s="477"/>
    </row>
    <row r="45" spans="1:6" s="216" customFormat="1" ht="12" customHeight="1" thickBot="1">
      <c r="A45" s="78" t="s">
        <v>7</v>
      </c>
      <c r="B45" s="59" t="s">
        <v>303</v>
      </c>
      <c r="C45" s="110">
        <f>SUM(C46:C50)</f>
        <v>19306000</v>
      </c>
      <c r="D45" s="262">
        <v>22028480</v>
      </c>
      <c r="E45" s="143"/>
      <c r="F45" s="401">
        <v>22028480</v>
      </c>
    </row>
    <row r="46" spans="1:6" ht="12" customHeight="1" thickBot="1">
      <c r="A46" s="208" t="s">
        <v>60</v>
      </c>
      <c r="B46" s="7" t="s">
        <v>36</v>
      </c>
      <c r="C46" s="268">
        <v>5930000</v>
      </c>
      <c r="D46" s="61">
        <v>6622780</v>
      </c>
      <c r="E46" s="311"/>
      <c r="F46" s="399">
        <v>6622780</v>
      </c>
    </row>
    <row r="47" spans="1:6" ht="12" customHeight="1" thickBot="1">
      <c r="A47" s="208" t="s">
        <v>61</v>
      </c>
      <c r="B47" s="6" t="s">
        <v>105</v>
      </c>
      <c r="C47" s="49">
        <v>1304000</v>
      </c>
      <c r="D47" s="62">
        <v>1533700</v>
      </c>
      <c r="E47" s="308"/>
      <c r="F47" s="399">
        <v>1533700</v>
      </c>
    </row>
    <row r="48" spans="1:6" ht="12" customHeight="1" thickBot="1">
      <c r="A48" s="208" t="s">
        <v>62</v>
      </c>
      <c r="B48" s="6" t="s">
        <v>79</v>
      </c>
      <c r="C48" s="49">
        <v>12072000</v>
      </c>
      <c r="D48" s="62">
        <v>13872000</v>
      </c>
      <c r="E48" s="308"/>
      <c r="F48" s="399">
        <v>13872000</v>
      </c>
    </row>
    <row r="49" spans="1:6" ht="12" customHeight="1" thickBot="1">
      <c r="A49" s="208" t="s">
        <v>63</v>
      </c>
      <c r="B49" s="6" t="s">
        <v>106</v>
      </c>
      <c r="C49" s="49"/>
      <c r="D49" s="62"/>
      <c r="E49" s="308">
        <f>C49+D49</f>
        <v>0</v>
      </c>
      <c r="F49" s="399"/>
    </row>
    <row r="50" spans="1:6" ht="12" customHeight="1" thickBot="1">
      <c r="A50" s="208" t="s">
        <v>80</v>
      </c>
      <c r="B50" s="6" t="s">
        <v>107</v>
      </c>
      <c r="C50" s="49"/>
      <c r="D50" s="62"/>
      <c r="E50" s="308">
        <f>C50+D50</f>
        <v>0</v>
      </c>
      <c r="F50" s="399"/>
    </row>
    <row r="51" spans="1:6" ht="12" customHeight="1" thickBot="1">
      <c r="A51" s="78" t="s">
        <v>8</v>
      </c>
      <c r="B51" s="59" t="s">
        <v>304</v>
      </c>
      <c r="C51" s="110">
        <f>SUM(C52:C54)</f>
        <v>0</v>
      </c>
      <c r="D51" s="262">
        <f>SUM(D52:D54)</f>
        <v>0</v>
      </c>
      <c r="E51" s="143">
        <f>SUM(E52:E54)</f>
        <v>0</v>
      </c>
      <c r="F51" s="399"/>
    </row>
    <row r="52" spans="1:6" s="216" customFormat="1" ht="12" customHeight="1" thickBot="1">
      <c r="A52" s="208" t="s">
        <v>66</v>
      </c>
      <c r="B52" s="7" t="s">
        <v>123</v>
      </c>
      <c r="C52" s="268"/>
      <c r="D52" s="61"/>
      <c r="E52" s="311">
        <f>C52+D52</f>
        <v>0</v>
      </c>
      <c r="F52" s="400"/>
    </row>
    <row r="53" spans="1:6" ht="12" customHeight="1" thickBot="1">
      <c r="A53" s="208" t="s">
        <v>67</v>
      </c>
      <c r="B53" s="6" t="s">
        <v>109</v>
      </c>
      <c r="C53" s="49"/>
      <c r="D53" s="62"/>
      <c r="E53" s="308">
        <f>C53+D53</f>
        <v>0</v>
      </c>
      <c r="F53" s="399"/>
    </row>
    <row r="54" spans="1:6" ht="12" customHeight="1" thickBot="1">
      <c r="A54" s="208" t="s">
        <v>68</v>
      </c>
      <c r="B54" s="6" t="s">
        <v>40</v>
      </c>
      <c r="C54" s="49"/>
      <c r="D54" s="62"/>
      <c r="E54" s="308">
        <f>C54+D54</f>
        <v>0</v>
      </c>
      <c r="F54" s="399"/>
    </row>
    <row r="55" spans="1:6" ht="12" customHeight="1" thickBot="1">
      <c r="A55" s="208" t="s">
        <v>69</v>
      </c>
      <c r="B55" s="6" t="s">
        <v>396</v>
      </c>
      <c r="C55" s="49"/>
      <c r="D55" s="62"/>
      <c r="E55" s="308">
        <f>C55+D55</f>
        <v>0</v>
      </c>
      <c r="F55" s="399"/>
    </row>
    <row r="56" spans="1:6" ht="15" customHeight="1" thickBot="1">
      <c r="A56" s="78" t="s">
        <v>9</v>
      </c>
      <c r="B56" s="59" t="s">
        <v>4</v>
      </c>
      <c r="C56" s="289"/>
      <c r="D56" s="291"/>
      <c r="E56" s="143">
        <f>C56+D56</f>
        <v>0</v>
      </c>
      <c r="F56" s="399"/>
    </row>
    <row r="57" spans="1:6" ht="13.5" thickBot="1">
      <c r="A57" s="78" t="s">
        <v>10</v>
      </c>
      <c r="B57" s="93" t="s">
        <v>400</v>
      </c>
      <c r="C57" s="290">
        <f>+C45+C51+C56</f>
        <v>19306000</v>
      </c>
      <c r="D57" s="288">
        <f>+D45+D51+D56</f>
        <v>22028480</v>
      </c>
      <c r="E57" s="146">
        <f>+E45+E51+E56</f>
        <v>0</v>
      </c>
      <c r="F57" s="401">
        <v>22028480</v>
      </c>
    </row>
    <row r="58" spans="3:5" ht="15" customHeight="1" thickBot="1">
      <c r="C58" s="147"/>
      <c r="E58" s="147"/>
    </row>
    <row r="59" spans="1:6" ht="14.25" customHeight="1" thickBot="1">
      <c r="A59" s="96" t="s">
        <v>391</v>
      </c>
      <c r="B59" s="97"/>
      <c r="C59" s="286">
        <v>3</v>
      </c>
      <c r="D59" s="286">
        <v>3</v>
      </c>
      <c r="E59" s="301">
        <v>0</v>
      </c>
      <c r="F59" s="395">
        <v>3</v>
      </c>
    </row>
    <row r="60" spans="1:6" ht="13.5" thickBot="1">
      <c r="A60" s="96" t="s">
        <v>120</v>
      </c>
      <c r="B60" s="97"/>
      <c r="C60" s="286">
        <v>0</v>
      </c>
      <c r="D60" s="286">
        <v>0</v>
      </c>
      <c r="E60" s="301">
        <v>0</v>
      </c>
      <c r="F60" s="395">
        <v>0</v>
      </c>
    </row>
  </sheetData>
  <sheetProtection selectLockedCells="1" selectUnlockedCells="1"/>
  <mergeCells count="5">
    <mergeCell ref="A7:E7"/>
    <mergeCell ref="A44:F44"/>
    <mergeCell ref="B2:E2"/>
    <mergeCell ref="B3:E3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37">
      <selection activeCell="E55" sqref="E55:E66"/>
    </sheetView>
  </sheetViews>
  <sheetFormatPr defaultColWidth="9.00390625" defaultRowHeight="12.75"/>
  <cols>
    <col min="1" max="1" width="7.375" style="150" customWidth="1"/>
    <col min="2" max="2" width="51.625" style="150" customWidth="1"/>
    <col min="3" max="4" width="13.375" style="151" customWidth="1"/>
    <col min="5" max="5" width="17.875" style="151" customWidth="1"/>
    <col min="6" max="6" width="16.50390625" style="173" customWidth="1"/>
    <col min="7" max="16384" width="9.375" style="173" customWidth="1"/>
  </cols>
  <sheetData>
    <row r="1" spans="1:6" ht="15.75" customHeight="1">
      <c r="A1" s="452" t="s">
        <v>5</v>
      </c>
      <c r="B1" s="452"/>
      <c r="C1" s="452"/>
      <c r="D1" s="452"/>
      <c r="E1" s="452"/>
      <c r="F1" s="452"/>
    </row>
    <row r="2" spans="1:5" ht="15.75" customHeight="1" thickBot="1">
      <c r="A2" s="454" t="s">
        <v>83</v>
      </c>
      <c r="B2" s="454"/>
      <c r="C2" s="244"/>
      <c r="D2" s="244"/>
      <c r="E2" s="244"/>
    </row>
    <row r="3" spans="1:6" ht="15.75">
      <c r="A3" s="458" t="s">
        <v>48</v>
      </c>
      <c r="B3" s="460" t="s">
        <v>6</v>
      </c>
      <c r="C3" s="436"/>
      <c r="D3" s="436"/>
      <c r="E3" s="436"/>
      <c r="F3" s="437"/>
    </row>
    <row r="4" spans="1:6" ht="28.5" thickBot="1">
      <c r="A4" s="459"/>
      <c r="B4" s="461"/>
      <c r="C4" s="247" t="s">
        <v>403</v>
      </c>
      <c r="D4" s="247" t="s">
        <v>482</v>
      </c>
      <c r="E4" s="245" t="s">
        <v>507</v>
      </c>
      <c r="F4" s="246" t="str">
        <f>+CONCATENATE(LEFT(ÖSSZEFÜGGÉSEK!A6,4),"……….",CHAR(10),"Módosítás utáni")</f>
        <v>2017……….
Módosítás utáni</v>
      </c>
    </row>
    <row r="5" spans="1:6" s="174" customFormat="1" ht="12" customHeight="1" thickBot="1">
      <c r="A5" s="170" t="s">
        <v>370</v>
      </c>
      <c r="B5" s="171" t="s">
        <v>371</v>
      </c>
      <c r="C5" s="171" t="s">
        <v>372</v>
      </c>
      <c r="D5" s="171"/>
      <c r="E5" s="171" t="s">
        <v>374</v>
      </c>
      <c r="F5" s="312" t="s">
        <v>460</v>
      </c>
    </row>
    <row r="6" spans="1:6" s="175" customFormat="1" ht="12" customHeight="1" thickBot="1">
      <c r="A6" s="18" t="s">
        <v>7</v>
      </c>
      <c r="B6" s="19" t="s">
        <v>141</v>
      </c>
      <c r="C6" s="162">
        <f>+C7+C8+C9+C10+C11+C12</f>
        <v>182726000</v>
      </c>
      <c r="D6" s="162">
        <v>183469838</v>
      </c>
      <c r="E6" s="162">
        <v>2054353</v>
      </c>
      <c r="F6" s="99">
        <v>185524191</v>
      </c>
    </row>
    <row r="7" spans="1:6" s="175" customFormat="1" ht="12" customHeight="1">
      <c r="A7" s="13" t="s">
        <v>60</v>
      </c>
      <c r="B7" s="176" t="s">
        <v>142</v>
      </c>
      <c r="C7" s="164">
        <v>69571210</v>
      </c>
      <c r="D7" s="164">
        <v>70571210</v>
      </c>
      <c r="E7" s="164"/>
      <c r="F7" s="205">
        <v>70571210</v>
      </c>
    </row>
    <row r="8" spans="1:6" s="175" customFormat="1" ht="12" customHeight="1">
      <c r="A8" s="12" t="s">
        <v>61</v>
      </c>
      <c r="B8" s="177" t="s">
        <v>143</v>
      </c>
      <c r="C8" s="163">
        <v>30282910</v>
      </c>
      <c r="D8" s="163">
        <v>30649646</v>
      </c>
      <c r="E8" s="163">
        <v>751256</v>
      </c>
      <c r="F8" s="205">
        <v>31400902</v>
      </c>
    </row>
    <row r="9" spans="1:6" s="175" customFormat="1" ht="12" customHeight="1">
      <c r="A9" s="12" t="s">
        <v>62</v>
      </c>
      <c r="B9" s="177" t="s">
        <v>144</v>
      </c>
      <c r="C9" s="163">
        <v>58154544</v>
      </c>
      <c r="D9" s="163">
        <v>63203144</v>
      </c>
      <c r="E9" s="163">
        <v>1862758</v>
      </c>
      <c r="F9" s="205">
        <v>65065902</v>
      </c>
    </row>
    <row r="10" spans="1:6" s="175" customFormat="1" ht="12" customHeight="1">
      <c r="A10" s="12" t="s">
        <v>63</v>
      </c>
      <c r="B10" s="177" t="s">
        <v>145</v>
      </c>
      <c r="C10" s="163">
        <v>2883060</v>
      </c>
      <c r="D10" s="163">
        <v>2883060</v>
      </c>
      <c r="E10" s="163">
        <v>314760</v>
      </c>
      <c r="F10" s="205">
        <v>3197820</v>
      </c>
    </row>
    <row r="11" spans="1:6" s="175" customFormat="1" ht="12" customHeight="1">
      <c r="A11" s="12" t="s">
        <v>80</v>
      </c>
      <c r="B11" s="101" t="s">
        <v>315</v>
      </c>
      <c r="C11" s="163">
        <v>21834276</v>
      </c>
      <c r="D11" s="163">
        <v>10483646</v>
      </c>
      <c r="E11" s="163">
        <v>-874421</v>
      </c>
      <c r="F11" s="205">
        <v>9609225</v>
      </c>
    </row>
    <row r="12" spans="1:6" s="175" customFormat="1" ht="12" customHeight="1" thickBot="1">
      <c r="A12" s="14" t="s">
        <v>64</v>
      </c>
      <c r="B12" s="102" t="s">
        <v>316</v>
      </c>
      <c r="C12" s="163"/>
      <c r="D12" s="163">
        <v>5679132</v>
      </c>
      <c r="E12" s="163"/>
      <c r="F12" s="205">
        <v>5679132</v>
      </c>
    </row>
    <row r="13" spans="1:6" s="175" customFormat="1" ht="12" customHeight="1" thickBot="1">
      <c r="A13" s="18" t="s">
        <v>8</v>
      </c>
      <c r="B13" s="100" t="s">
        <v>146</v>
      </c>
      <c r="C13" s="162">
        <f>+C14+C15+C16+C17+C18</f>
        <v>20818000</v>
      </c>
      <c r="D13" s="162">
        <v>43455000</v>
      </c>
      <c r="E13" s="162"/>
      <c r="F13" s="99">
        <v>44430500</v>
      </c>
    </row>
    <row r="14" spans="1:6" s="175" customFormat="1" ht="12" customHeight="1">
      <c r="A14" s="13" t="s">
        <v>66</v>
      </c>
      <c r="B14" s="176" t="s">
        <v>147</v>
      </c>
      <c r="C14" s="164"/>
      <c r="D14" s="164"/>
      <c r="E14" s="164"/>
      <c r="F14" s="205"/>
    </row>
    <row r="15" spans="1:6" s="175" customFormat="1" ht="12" customHeight="1">
      <c r="A15" s="12" t="s">
        <v>67</v>
      </c>
      <c r="B15" s="177" t="s">
        <v>148</v>
      </c>
      <c r="C15" s="163"/>
      <c r="D15" s="163"/>
      <c r="E15" s="163"/>
      <c r="F15" s="205"/>
    </row>
    <row r="16" spans="1:6" s="175" customFormat="1" ht="12" customHeight="1">
      <c r="A16" s="12" t="s">
        <v>68</v>
      </c>
      <c r="B16" s="177" t="s">
        <v>308</v>
      </c>
      <c r="C16" s="163"/>
      <c r="D16" s="163"/>
      <c r="E16" s="163"/>
      <c r="F16" s="205"/>
    </row>
    <row r="17" spans="1:6" s="175" customFormat="1" ht="12" customHeight="1">
      <c r="A17" s="12" t="s">
        <v>69</v>
      </c>
      <c r="B17" s="177" t="s">
        <v>309</v>
      </c>
      <c r="C17" s="163"/>
      <c r="D17" s="163"/>
      <c r="E17" s="163"/>
      <c r="F17" s="205"/>
    </row>
    <row r="18" spans="1:6" s="175" customFormat="1" ht="12" customHeight="1">
      <c r="A18" s="12" t="s">
        <v>70</v>
      </c>
      <c r="B18" s="177" t="s">
        <v>149</v>
      </c>
      <c r="C18" s="163">
        <v>20818000</v>
      </c>
      <c r="D18" s="163">
        <v>44430500</v>
      </c>
      <c r="E18" s="163"/>
      <c r="F18" s="205">
        <v>44430500</v>
      </c>
    </row>
    <row r="19" spans="1:6" s="175" customFormat="1" ht="12" customHeight="1" thickBot="1">
      <c r="A19" s="14" t="s">
        <v>76</v>
      </c>
      <c r="B19" s="102" t="s">
        <v>150</v>
      </c>
      <c r="C19" s="165"/>
      <c r="D19" s="165"/>
      <c r="E19" s="165"/>
      <c r="F19" s="205"/>
    </row>
    <row r="20" spans="1:6" s="175" customFormat="1" ht="12" customHeight="1" thickBot="1">
      <c r="A20" s="18" t="s">
        <v>9</v>
      </c>
      <c r="B20" s="19" t="s">
        <v>151</v>
      </c>
      <c r="C20" s="162">
        <f>+C21+C22+C23+C24+C25</f>
        <v>0</v>
      </c>
      <c r="D20" s="162">
        <v>60800000</v>
      </c>
      <c r="E20" s="162"/>
      <c r="F20" s="99">
        <v>60800000</v>
      </c>
    </row>
    <row r="21" spans="1:6" s="175" customFormat="1" ht="12" customHeight="1">
      <c r="A21" s="13" t="s">
        <v>49</v>
      </c>
      <c r="B21" s="176" t="s">
        <v>152</v>
      </c>
      <c r="C21" s="164"/>
      <c r="D21" s="164">
        <v>60800000</v>
      </c>
      <c r="E21" s="164"/>
      <c r="F21" s="205">
        <v>60800000</v>
      </c>
    </row>
    <row r="22" spans="1:6" s="175" customFormat="1" ht="12" customHeight="1">
      <c r="A22" s="12" t="s">
        <v>50</v>
      </c>
      <c r="B22" s="177" t="s">
        <v>153</v>
      </c>
      <c r="C22" s="163"/>
      <c r="D22" s="163"/>
      <c r="E22" s="163"/>
      <c r="F22" s="205"/>
    </row>
    <row r="23" spans="1:6" s="175" customFormat="1" ht="12" customHeight="1">
      <c r="A23" s="12" t="s">
        <v>51</v>
      </c>
      <c r="B23" s="177" t="s">
        <v>310</v>
      </c>
      <c r="C23" s="163"/>
      <c r="D23" s="163"/>
      <c r="E23" s="163"/>
      <c r="F23" s="205"/>
    </row>
    <row r="24" spans="1:6" s="175" customFormat="1" ht="12" customHeight="1">
      <c r="A24" s="12" t="s">
        <v>52</v>
      </c>
      <c r="B24" s="177" t="s">
        <v>311</v>
      </c>
      <c r="C24" s="163"/>
      <c r="D24" s="163"/>
      <c r="E24" s="163"/>
      <c r="F24" s="205"/>
    </row>
    <row r="25" spans="1:6" s="175" customFormat="1" ht="12" customHeight="1">
      <c r="A25" s="12" t="s">
        <v>93</v>
      </c>
      <c r="B25" s="177" t="s">
        <v>154</v>
      </c>
      <c r="C25" s="163"/>
      <c r="D25" s="163"/>
      <c r="E25" s="163"/>
      <c r="F25" s="205"/>
    </row>
    <row r="26" spans="1:6" s="175" customFormat="1" ht="12" customHeight="1" thickBot="1">
      <c r="A26" s="14" t="s">
        <v>94</v>
      </c>
      <c r="B26" s="178" t="s">
        <v>155</v>
      </c>
      <c r="C26" s="165"/>
      <c r="D26" s="165"/>
      <c r="E26" s="165"/>
      <c r="F26" s="205"/>
    </row>
    <row r="27" spans="1:6" s="175" customFormat="1" ht="12" customHeight="1" thickBot="1">
      <c r="A27" s="18" t="s">
        <v>95</v>
      </c>
      <c r="B27" s="19" t="s">
        <v>455</v>
      </c>
      <c r="C27" s="168">
        <f>+C28+C29+C30+C31+C32+C33+C34</f>
        <v>43160000</v>
      </c>
      <c r="D27" s="168">
        <v>52604230</v>
      </c>
      <c r="E27" s="168"/>
      <c r="F27" s="204">
        <v>52604230</v>
      </c>
    </row>
    <row r="28" spans="1:6" s="175" customFormat="1" ht="12" customHeight="1">
      <c r="A28" s="13" t="s">
        <v>156</v>
      </c>
      <c r="B28" s="176" t="s">
        <v>465</v>
      </c>
      <c r="C28" s="206">
        <v>8500000</v>
      </c>
      <c r="D28" s="206">
        <v>8700000</v>
      </c>
      <c r="E28" s="206"/>
      <c r="F28" s="205">
        <v>8700000</v>
      </c>
    </row>
    <row r="29" spans="1:6" s="175" customFormat="1" ht="12" customHeight="1">
      <c r="A29" s="12" t="s">
        <v>157</v>
      </c>
      <c r="B29" s="177" t="s">
        <v>449</v>
      </c>
      <c r="C29" s="163">
        <v>200000</v>
      </c>
      <c r="D29" s="163">
        <v>200000</v>
      </c>
      <c r="E29" s="163"/>
      <c r="F29" s="205">
        <v>200000</v>
      </c>
    </row>
    <row r="30" spans="1:6" s="175" customFormat="1" ht="12" customHeight="1">
      <c r="A30" s="12" t="s">
        <v>158</v>
      </c>
      <c r="B30" s="177" t="s">
        <v>450</v>
      </c>
      <c r="C30" s="163">
        <v>28000000</v>
      </c>
      <c r="D30" s="163">
        <v>36500000</v>
      </c>
      <c r="E30" s="163"/>
      <c r="F30" s="205">
        <v>36500000</v>
      </c>
    </row>
    <row r="31" spans="1:6" s="175" customFormat="1" ht="12" customHeight="1">
      <c r="A31" s="12" t="s">
        <v>159</v>
      </c>
      <c r="B31" s="177" t="s">
        <v>451</v>
      </c>
      <c r="C31" s="163">
        <v>160000</v>
      </c>
      <c r="D31" s="163"/>
      <c r="E31" s="163"/>
      <c r="F31" s="205"/>
    </row>
    <row r="32" spans="1:6" s="175" customFormat="1" ht="12" customHeight="1">
      <c r="A32" s="12" t="s">
        <v>452</v>
      </c>
      <c r="B32" s="177" t="s">
        <v>160</v>
      </c>
      <c r="C32" s="163">
        <v>6000000</v>
      </c>
      <c r="D32" s="163">
        <v>6500000</v>
      </c>
      <c r="E32" s="163"/>
      <c r="F32" s="205">
        <v>6500000</v>
      </c>
    </row>
    <row r="33" spans="1:6" s="175" customFormat="1" ht="12" customHeight="1">
      <c r="A33" s="12" t="s">
        <v>453</v>
      </c>
      <c r="B33" s="177" t="s">
        <v>505</v>
      </c>
      <c r="C33" s="163"/>
      <c r="D33" s="163">
        <v>4230</v>
      </c>
      <c r="E33" s="163"/>
      <c r="F33" s="205">
        <v>4230</v>
      </c>
    </row>
    <row r="34" spans="1:6" s="175" customFormat="1" ht="12" customHeight="1" thickBot="1">
      <c r="A34" s="14" t="s">
        <v>454</v>
      </c>
      <c r="B34" s="178" t="s">
        <v>162</v>
      </c>
      <c r="C34" s="165">
        <v>300000</v>
      </c>
      <c r="D34" s="165">
        <v>700000</v>
      </c>
      <c r="E34" s="165"/>
      <c r="F34" s="205">
        <v>700000</v>
      </c>
    </row>
    <row r="35" spans="1:6" s="175" customFormat="1" ht="12" customHeight="1" thickBot="1">
      <c r="A35" s="18" t="s">
        <v>11</v>
      </c>
      <c r="B35" s="19" t="s">
        <v>317</v>
      </c>
      <c r="C35" s="162">
        <f>SUM(C36:C46)</f>
        <v>26303000</v>
      </c>
      <c r="D35" s="162">
        <v>29175179</v>
      </c>
      <c r="E35" s="162"/>
      <c r="F35" s="99">
        <v>29175179</v>
      </c>
    </row>
    <row r="36" spans="1:6" s="175" customFormat="1" ht="12" customHeight="1">
      <c r="A36" s="13" t="s">
        <v>53</v>
      </c>
      <c r="B36" s="176" t="s">
        <v>165</v>
      </c>
      <c r="C36" s="164">
        <v>954000</v>
      </c>
      <c r="D36" s="164">
        <v>1337000</v>
      </c>
      <c r="E36" s="164"/>
      <c r="F36" s="205">
        <v>1337000</v>
      </c>
    </row>
    <row r="37" spans="1:6" s="175" customFormat="1" ht="12" customHeight="1">
      <c r="A37" s="12" t="s">
        <v>54</v>
      </c>
      <c r="B37" s="177" t="s">
        <v>166</v>
      </c>
      <c r="C37" s="163">
        <v>158000</v>
      </c>
      <c r="D37" s="163">
        <v>294000</v>
      </c>
      <c r="E37" s="163"/>
      <c r="F37" s="205">
        <v>294000</v>
      </c>
    </row>
    <row r="38" spans="1:6" s="175" customFormat="1" ht="12" customHeight="1">
      <c r="A38" s="12" t="s">
        <v>55</v>
      </c>
      <c r="B38" s="177" t="s">
        <v>167</v>
      </c>
      <c r="C38" s="163"/>
      <c r="D38" s="163"/>
      <c r="E38" s="163"/>
      <c r="F38" s="205"/>
    </row>
    <row r="39" spans="1:6" s="175" customFormat="1" ht="12" customHeight="1">
      <c r="A39" s="12" t="s">
        <v>97</v>
      </c>
      <c r="B39" s="177" t="s">
        <v>168</v>
      </c>
      <c r="C39" s="163">
        <v>7312000</v>
      </c>
      <c r="D39" s="163">
        <v>7312000</v>
      </c>
      <c r="E39" s="163"/>
      <c r="F39" s="205">
        <v>7312000</v>
      </c>
    </row>
    <row r="40" spans="1:6" s="175" customFormat="1" ht="12" customHeight="1">
      <c r="A40" s="12" t="s">
        <v>98</v>
      </c>
      <c r="B40" s="177" t="s">
        <v>169</v>
      </c>
      <c r="C40" s="163">
        <v>12912000</v>
      </c>
      <c r="D40" s="163">
        <v>14534000</v>
      </c>
      <c r="E40" s="163"/>
      <c r="F40" s="205">
        <v>14534000</v>
      </c>
    </row>
    <row r="41" spans="1:6" s="175" customFormat="1" ht="12" customHeight="1">
      <c r="A41" s="12" t="s">
        <v>99</v>
      </c>
      <c r="B41" s="177" t="s">
        <v>170</v>
      </c>
      <c r="C41" s="163">
        <v>4967000</v>
      </c>
      <c r="D41" s="163">
        <v>4982000</v>
      </c>
      <c r="E41" s="163"/>
      <c r="F41" s="205">
        <v>4982000</v>
      </c>
    </row>
    <row r="42" spans="1:6" s="175" customFormat="1" ht="12" customHeight="1">
      <c r="A42" s="12" t="s">
        <v>100</v>
      </c>
      <c r="B42" s="177" t="s">
        <v>171</v>
      </c>
      <c r="C42" s="163"/>
      <c r="D42" s="163"/>
      <c r="E42" s="163"/>
      <c r="F42" s="205"/>
    </row>
    <row r="43" spans="1:6" s="175" customFormat="1" ht="12" customHeight="1">
      <c r="A43" s="12" t="s">
        <v>101</v>
      </c>
      <c r="B43" s="177" t="s">
        <v>456</v>
      </c>
      <c r="C43" s="163"/>
      <c r="D43" s="163">
        <v>3000</v>
      </c>
      <c r="E43" s="163"/>
      <c r="F43" s="205">
        <v>3000</v>
      </c>
    </row>
    <row r="44" spans="1:6" s="175" customFormat="1" ht="12" customHeight="1">
      <c r="A44" s="12" t="s">
        <v>163</v>
      </c>
      <c r="B44" s="177" t="s">
        <v>173</v>
      </c>
      <c r="C44" s="166"/>
      <c r="D44" s="166"/>
      <c r="E44" s="166"/>
      <c r="F44" s="205"/>
    </row>
    <row r="45" spans="1:6" s="175" customFormat="1" ht="12" customHeight="1">
      <c r="A45" s="14" t="s">
        <v>164</v>
      </c>
      <c r="B45" s="178" t="s">
        <v>319</v>
      </c>
      <c r="C45" s="167"/>
      <c r="D45" s="167"/>
      <c r="E45" s="167"/>
      <c r="F45" s="205"/>
    </row>
    <row r="46" spans="1:6" s="175" customFormat="1" ht="12" customHeight="1" thickBot="1">
      <c r="A46" s="14" t="s">
        <v>318</v>
      </c>
      <c r="B46" s="102" t="s">
        <v>174</v>
      </c>
      <c r="C46" s="167"/>
      <c r="D46" s="167">
        <v>205239</v>
      </c>
      <c r="E46" s="167"/>
      <c r="F46" s="205">
        <v>205239</v>
      </c>
    </row>
    <row r="47" spans="1:6" s="175" customFormat="1" ht="12" customHeight="1" thickBot="1">
      <c r="A47" s="18" t="s">
        <v>12</v>
      </c>
      <c r="B47" s="19" t="s">
        <v>175</v>
      </c>
      <c r="C47" s="162">
        <f>SUM(C48:C52)</f>
        <v>0</v>
      </c>
      <c r="D47" s="162"/>
      <c r="E47" s="162"/>
      <c r="F47" s="99">
        <v>143621</v>
      </c>
    </row>
    <row r="48" spans="1:6" s="175" customFormat="1" ht="12" customHeight="1">
      <c r="A48" s="13" t="s">
        <v>56</v>
      </c>
      <c r="B48" s="176" t="s">
        <v>179</v>
      </c>
      <c r="C48" s="217"/>
      <c r="D48" s="217"/>
      <c r="E48" s="217"/>
      <c r="F48" s="298"/>
    </row>
    <row r="49" spans="1:6" s="175" customFormat="1" ht="12" customHeight="1">
      <c r="A49" s="12" t="s">
        <v>57</v>
      </c>
      <c r="B49" s="177" t="s">
        <v>180</v>
      </c>
      <c r="C49" s="166"/>
      <c r="D49" s="166"/>
      <c r="E49" s="166"/>
      <c r="F49" s="298"/>
    </row>
    <row r="50" spans="1:6" s="175" customFormat="1" ht="12" customHeight="1">
      <c r="A50" s="12" t="s">
        <v>176</v>
      </c>
      <c r="B50" s="177" t="s">
        <v>181</v>
      </c>
      <c r="C50" s="166"/>
      <c r="D50" s="166"/>
      <c r="E50" s="166"/>
      <c r="F50" s="298"/>
    </row>
    <row r="51" spans="1:6" s="175" customFormat="1" ht="12" customHeight="1">
      <c r="A51" s="12" t="s">
        <v>177</v>
      </c>
      <c r="B51" s="177" t="s">
        <v>182</v>
      </c>
      <c r="C51" s="166"/>
      <c r="D51" s="166"/>
      <c r="E51" s="166"/>
      <c r="F51" s="298"/>
    </row>
    <row r="52" spans="1:6" s="175" customFormat="1" ht="12" customHeight="1" thickBot="1">
      <c r="A52" s="14" t="s">
        <v>178</v>
      </c>
      <c r="B52" s="102" t="s">
        <v>183</v>
      </c>
      <c r="C52" s="167"/>
      <c r="D52" s="167">
        <v>143621</v>
      </c>
      <c r="E52" s="167"/>
      <c r="F52" s="298">
        <v>143621</v>
      </c>
    </row>
    <row r="53" spans="1:6" s="175" customFormat="1" ht="12" customHeight="1" thickBot="1">
      <c r="A53" s="18" t="s">
        <v>102</v>
      </c>
      <c r="B53" s="19" t="s">
        <v>184</v>
      </c>
      <c r="C53" s="162">
        <f>SUM(C54:C56)</f>
        <v>0</v>
      </c>
      <c r="D53" s="162">
        <v>1800000</v>
      </c>
      <c r="E53" s="162"/>
      <c r="F53" s="99">
        <v>1800000</v>
      </c>
    </row>
    <row r="54" spans="1:6" s="175" customFormat="1" ht="12" customHeight="1">
      <c r="A54" s="13" t="s">
        <v>58</v>
      </c>
      <c r="B54" s="176" t="s">
        <v>185</v>
      </c>
      <c r="C54" s="164"/>
      <c r="D54" s="164"/>
      <c r="E54" s="164"/>
      <c r="F54" s="205"/>
    </row>
    <row r="55" spans="1:6" s="175" customFormat="1" ht="12" customHeight="1">
      <c r="A55" s="12" t="s">
        <v>59</v>
      </c>
      <c r="B55" s="177" t="s">
        <v>312</v>
      </c>
      <c r="C55" s="163"/>
      <c r="D55" s="163"/>
      <c r="E55" s="163"/>
      <c r="F55" s="205"/>
    </row>
    <row r="56" spans="1:6" s="175" customFormat="1" ht="12" customHeight="1">
      <c r="A56" s="12" t="s">
        <v>188</v>
      </c>
      <c r="B56" s="177" t="s">
        <v>186</v>
      </c>
      <c r="C56" s="163"/>
      <c r="D56" s="163">
        <v>1800000</v>
      </c>
      <c r="E56" s="163"/>
      <c r="F56" s="205">
        <v>1800000</v>
      </c>
    </row>
    <row r="57" spans="1:6" s="175" customFormat="1" ht="12" customHeight="1" thickBot="1">
      <c r="A57" s="14" t="s">
        <v>189</v>
      </c>
      <c r="B57" s="102" t="s">
        <v>187</v>
      </c>
      <c r="C57" s="165"/>
      <c r="D57" s="165"/>
      <c r="E57" s="165"/>
      <c r="F57" s="205"/>
    </row>
    <row r="58" spans="1:6" s="175" customFormat="1" ht="12" customHeight="1" thickBot="1">
      <c r="A58" s="18" t="s">
        <v>14</v>
      </c>
      <c r="B58" s="100" t="s">
        <v>190</v>
      </c>
      <c r="C58" s="162">
        <f>SUM(C59:C61)</f>
        <v>0</v>
      </c>
      <c r="D58" s="162">
        <v>398000</v>
      </c>
      <c r="E58" s="162"/>
      <c r="F58" s="99">
        <v>398000</v>
      </c>
    </row>
    <row r="59" spans="1:6" s="175" customFormat="1" ht="12" customHeight="1">
      <c r="A59" s="13" t="s">
        <v>103</v>
      </c>
      <c r="B59" s="176" t="s">
        <v>192</v>
      </c>
      <c r="C59" s="166"/>
      <c r="D59" s="166"/>
      <c r="E59" s="166"/>
      <c r="F59" s="296"/>
    </row>
    <row r="60" spans="1:6" s="175" customFormat="1" ht="12" customHeight="1">
      <c r="A60" s="12" t="s">
        <v>104</v>
      </c>
      <c r="B60" s="177" t="s">
        <v>313</v>
      </c>
      <c r="C60" s="166"/>
      <c r="D60" s="166"/>
      <c r="E60" s="166"/>
      <c r="F60" s="296"/>
    </row>
    <row r="61" spans="1:6" s="175" customFormat="1" ht="12" customHeight="1">
      <c r="A61" s="12" t="s">
        <v>124</v>
      </c>
      <c r="B61" s="177" t="s">
        <v>193</v>
      </c>
      <c r="C61" s="166"/>
      <c r="D61" s="166">
        <v>398000</v>
      </c>
      <c r="E61" s="166"/>
      <c r="F61" s="296">
        <v>398000</v>
      </c>
    </row>
    <row r="62" spans="1:6" s="175" customFormat="1" ht="12" customHeight="1" thickBot="1">
      <c r="A62" s="14" t="s">
        <v>191</v>
      </c>
      <c r="B62" s="102" t="s">
        <v>194</v>
      </c>
      <c r="C62" s="166"/>
      <c r="D62" s="166"/>
      <c r="E62" s="166"/>
      <c r="F62" s="296"/>
    </row>
    <row r="63" spans="1:6" s="175" customFormat="1" ht="12" customHeight="1" thickBot="1">
      <c r="A63" s="231" t="s">
        <v>359</v>
      </c>
      <c r="B63" s="19" t="s">
        <v>195</v>
      </c>
      <c r="C63" s="168">
        <f>+C6+C13+C20+C27+C35+C47+C53+C58</f>
        <v>273007000</v>
      </c>
      <c r="D63" s="168">
        <v>372821368</v>
      </c>
      <c r="E63" s="168">
        <v>2054353</v>
      </c>
      <c r="F63" s="204">
        <v>374875721</v>
      </c>
    </row>
    <row r="64" spans="1:6" s="175" customFormat="1" ht="12" customHeight="1" thickBot="1">
      <c r="A64" s="218" t="s">
        <v>196</v>
      </c>
      <c r="B64" s="100" t="s">
        <v>197</v>
      </c>
      <c r="C64" s="162">
        <f>SUM(C65:C67)</f>
        <v>0</v>
      </c>
      <c r="D64" s="162"/>
      <c r="E64" s="162"/>
      <c r="F64" s="99"/>
    </row>
    <row r="65" spans="1:6" s="175" customFormat="1" ht="12" customHeight="1">
      <c r="A65" s="13" t="s">
        <v>228</v>
      </c>
      <c r="B65" s="176" t="s">
        <v>198</v>
      </c>
      <c r="C65" s="166"/>
      <c r="D65" s="166"/>
      <c r="E65" s="166"/>
      <c r="F65" s="296"/>
    </row>
    <row r="66" spans="1:6" s="175" customFormat="1" ht="12" customHeight="1">
      <c r="A66" s="12" t="s">
        <v>237</v>
      </c>
      <c r="B66" s="177" t="s">
        <v>199</v>
      </c>
      <c r="C66" s="166"/>
      <c r="D66" s="166"/>
      <c r="E66" s="166"/>
      <c r="F66" s="296"/>
    </row>
    <row r="67" spans="1:6" s="175" customFormat="1" ht="12" customHeight="1" thickBot="1">
      <c r="A67" s="14" t="s">
        <v>238</v>
      </c>
      <c r="B67" s="227" t="s">
        <v>344</v>
      </c>
      <c r="C67" s="166"/>
      <c r="D67" s="166"/>
      <c r="E67" s="166"/>
      <c r="F67" s="296"/>
    </row>
    <row r="68" spans="1:6" s="175" customFormat="1" ht="12" customHeight="1" thickBot="1">
      <c r="A68" s="218" t="s">
        <v>201</v>
      </c>
      <c r="B68" s="100" t="s">
        <v>202</v>
      </c>
      <c r="C68" s="162">
        <f>SUM(C69:C72)</f>
        <v>0</v>
      </c>
      <c r="D68" s="162"/>
      <c r="E68" s="162"/>
      <c r="F68" s="99"/>
    </row>
    <row r="69" spans="1:6" s="175" customFormat="1" ht="12" customHeight="1">
      <c r="A69" s="13" t="s">
        <v>81</v>
      </c>
      <c r="B69" s="176" t="s">
        <v>203</v>
      </c>
      <c r="C69" s="166"/>
      <c r="D69" s="166"/>
      <c r="E69" s="166"/>
      <c r="F69" s="296"/>
    </row>
    <row r="70" spans="1:6" s="175" customFormat="1" ht="12" customHeight="1">
      <c r="A70" s="12" t="s">
        <v>82</v>
      </c>
      <c r="B70" s="177" t="s">
        <v>204</v>
      </c>
      <c r="C70" s="166"/>
      <c r="D70" s="166"/>
      <c r="E70" s="166"/>
      <c r="F70" s="296"/>
    </row>
    <row r="71" spans="1:6" s="175" customFormat="1" ht="12" customHeight="1">
      <c r="A71" s="12" t="s">
        <v>229</v>
      </c>
      <c r="B71" s="177" t="s">
        <v>205</v>
      </c>
      <c r="C71" s="166"/>
      <c r="D71" s="166"/>
      <c r="E71" s="166"/>
      <c r="F71" s="296"/>
    </row>
    <row r="72" spans="1:6" s="175" customFormat="1" ht="12" customHeight="1" thickBot="1">
      <c r="A72" s="14" t="s">
        <v>230</v>
      </c>
      <c r="B72" s="102" t="s">
        <v>206</v>
      </c>
      <c r="C72" s="166"/>
      <c r="D72" s="166"/>
      <c r="E72" s="166"/>
      <c r="F72" s="296"/>
    </row>
    <row r="73" spans="1:6" s="175" customFormat="1" ht="12" customHeight="1" thickBot="1">
      <c r="A73" s="218" t="s">
        <v>207</v>
      </c>
      <c r="B73" s="100" t="s">
        <v>208</v>
      </c>
      <c r="C73" s="162">
        <f>SUM(C74:C75)</f>
        <v>0</v>
      </c>
      <c r="D73" s="162"/>
      <c r="E73" s="162"/>
      <c r="F73" s="99"/>
    </row>
    <row r="74" spans="1:6" s="175" customFormat="1" ht="12" customHeight="1">
      <c r="A74" s="13" t="s">
        <v>231</v>
      </c>
      <c r="B74" s="176" t="s">
        <v>209</v>
      </c>
      <c r="C74" s="166"/>
      <c r="D74" s="166"/>
      <c r="E74" s="166"/>
      <c r="F74" s="296"/>
    </row>
    <row r="75" spans="1:6" s="175" customFormat="1" ht="12" customHeight="1" thickBot="1">
      <c r="A75" s="14" t="s">
        <v>232</v>
      </c>
      <c r="B75" s="102" t="s">
        <v>210</v>
      </c>
      <c r="C75" s="166"/>
      <c r="D75" s="166"/>
      <c r="E75" s="166"/>
      <c r="F75" s="296"/>
    </row>
    <row r="76" spans="1:6" s="175" customFormat="1" ht="12" customHeight="1" thickBot="1">
      <c r="A76" s="218" t="s">
        <v>211</v>
      </c>
      <c r="B76" s="100" t="s">
        <v>212</v>
      </c>
      <c r="C76" s="162">
        <f>SUM(C77:C79)</f>
        <v>0</v>
      </c>
      <c r="D76" s="162"/>
      <c r="E76" s="162">
        <v>6282357</v>
      </c>
      <c r="F76" s="99">
        <v>6282357</v>
      </c>
    </row>
    <row r="77" spans="1:6" s="175" customFormat="1" ht="12" customHeight="1">
      <c r="A77" s="13" t="s">
        <v>233</v>
      </c>
      <c r="B77" s="176" t="s">
        <v>213</v>
      </c>
      <c r="C77" s="166"/>
      <c r="D77" s="166"/>
      <c r="E77" s="166">
        <v>6282357</v>
      </c>
      <c r="F77" s="296">
        <v>6282357</v>
      </c>
    </row>
    <row r="78" spans="1:6" s="175" customFormat="1" ht="12" customHeight="1">
      <c r="A78" s="12" t="s">
        <v>234</v>
      </c>
      <c r="B78" s="177" t="s">
        <v>214</v>
      </c>
      <c r="C78" s="166"/>
      <c r="D78" s="166"/>
      <c r="E78" s="166"/>
      <c r="F78" s="296"/>
    </row>
    <row r="79" spans="1:6" s="175" customFormat="1" ht="12" customHeight="1" thickBot="1">
      <c r="A79" s="14" t="s">
        <v>235</v>
      </c>
      <c r="B79" s="102" t="s">
        <v>215</v>
      </c>
      <c r="C79" s="166"/>
      <c r="D79" s="166"/>
      <c r="E79" s="166"/>
      <c r="F79" s="296"/>
    </row>
    <row r="80" spans="1:6" s="175" customFormat="1" ht="12" customHeight="1" thickBot="1">
      <c r="A80" s="218" t="s">
        <v>216</v>
      </c>
      <c r="B80" s="100" t="s">
        <v>236</v>
      </c>
      <c r="C80" s="162">
        <f>SUM(C81:C84)</f>
        <v>82928000</v>
      </c>
      <c r="D80" s="162">
        <v>87003401</v>
      </c>
      <c r="E80" s="162"/>
      <c r="F80" s="99">
        <v>87003401</v>
      </c>
    </row>
    <row r="81" spans="1:6" s="175" customFormat="1" ht="12" customHeight="1">
      <c r="A81" s="180" t="s">
        <v>217</v>
      </c>
      <c r="B81" s="176" t="s">
        <v>218</v>
      </c>
      <c r="C81" s="166"/>
      <c r="D81" s="166"/>
      <c r="E81" s="166"/>
      <c r="F81" s="296">
        <f>C81+E81</f>
        <v>0</v>
      </c>
    </row>
    <row r="82" spans="1:6" s="175" customFormat="1" ht="12" customHeight="1">
      <c r="A82" s="181" t="s">
        <v>219</v>
      </c>
      <c r="B82" s="177" t="s">
        <v>220</v>
      </c>
      <c r="C82" s="166">
        <v>82928000</v>
      </c>
      <c r="D82" s="166">
        <v>87003401</v>
      </c>
      <c r="E82" s="166"/>
      <c r="F82" s="296">
        <v>87003401</v>
      </c>
    </row>
    <row r="83" spans="1:6" s="175" customFormat="1" ht="12" customHeight="1">
      <c r="A83" s="181" t="s">
        <v>221</v>
      </c>
      <c r="B83" s="177" t="s">
        <v>222</v>
      </c>
      <c r="C83" s="166"/>
      <c r="D83" s="166"/>
      <c r="E83" s="166"/>
      <c r="F83" s="296">
        <f>C83+E83</f>
        <v>0</v>
      </c>
    </row>
    <row r="84" spans="1:6" s="175" customFormat="1" ht="12" customHeight="1" thickBot="1">
      <c r="A84" s="182" t="s">
        <v>223</v>
      </c>
      <c r="B84" s="102" t="s">
        <v>224</v>
      </c>
      <c r="C84" s="166"/>
      <c r="D84" s="166"/>
      <c r="E84" s="166"/>
      <c r="F84" s="296">
        <f>C84+E84</f>
        <v>0</v>
      </c>
    </row>
    <row r="85" spans="1:6" s="175" customFormat="1" ht="12" customHeight="1" thickBot="1">
      <c r="A85" s="218" t="s">
        <v>225</v>
      </c>
      <c r="B85" s="100" t="s">
        <v>358</v>
      </c>
      <c r="C85" s="220"/>
      <c r="D85" s="220"/>
      <c r="E85" s="220"/>
      <c r="F85" s="99">
        <f>C85+E85</f>
        <v>0</v>
      </c>
    </row>
    <row r="86" spans="1:6" s="175" customFormat="1" ht="13.5" customHeight="1" thickBot="1">
      <c r="A86" s="218" t="s">
        <v>227</v>
      </c>
      <c r="B86" s="100" t="s">
        <v>226</v>
      </c>
      <c r="C86" s="220"/>
      <c r="D86" s="220"/>
      <c r="E86" s="220"/>
      <c r="F86" s="99">
        <f>C86+E86</f>
        <v>0</v>
      </c>
    </row>
    <row r="87" spans="1:6" s="175" customFormat="1" ht="15.75" customHeight="1" thickBot="1">
      <c r="A87" s="218" t="s">
        <v>239</v>
      </c>
      <c r="B87" s="183" t="s">
        <v>361</v>
      </c>
      <c r="C87" s="168">
        <f>+C64+C68+C73+C76+C80+C86+C85</f>
        <v>82928000</v>
      </c>
      <c r="D87" s="168">
        <v>87003401</v>
      </c>
      <c r="E87" s="168">
        <f>+E64+E68+E73+E76+E80+E86+E85</f>
        <v>6282357</v>
      </c>
      <c r="F87" s="204">
        <f>+F64+F68+F73+F76+F80+F86+F85</f>
        <v>93285758</v>
      </c>
    </row>
    <row r="88" spans="1:6" s="175" customFormat="1" ht="25.5" customHeight="1" thickBot="1">
      <c r="A88" s="219" t="s">
        <v>360</v>
      </c>
      <c r="B88" s="184" t="s">
        <v>362</v>
      </c>
      <c r="C88" s="168">
        <f>+C63+C87</f>
        <v>355935000</v>
      </c>
      <c r="D88" s="168">
        <v>459824769</v>
      </c>
      <c r="E88" s="168">
        <f>+E63+E87</f>
        <v>8336710</v>
      </c>
      <c r="F88" s="204">
        <f>+F63+F87</f>
        <v>468161479</v>
      </c>
    </row>
    <row r="89" spans="1:5" s="175" customFormat="1" ht="30.75" customHeight="1">
      <c r="A89" s="3"/>
      <c r="B89" s="4"/>
      <c r="C89" s="104"/>
      <c r="D89" s="104"/>
      <c r="E89" s="104"/>
    </row>
    <row r="90" spans="1:6" ht="16.5" customHeight="1">
      <c r="A90" s="453" t="s">
        <v>35</v>
      </c>
      <c r="B90" s="453"/>
      <c r="C90" s="453"/>
      <c r="D90" s="453"/>
      <c r="E90" s="453"/>
      <c r="F90" s="453"/>
    </row>
    <row r="91" spans="1:6" s="185" customFormat="1" ht="16.5" customHeight="1" thickBot="1">
      <c r="A91" s="455" t="s">
        <v>84</v>
      </c>
      <c r="B91" s="455"/>
      <c r="C91" s="63"/>
      <c r="D91" s="333"/>
      <c r="E91" s="333"/>
      <c r="F91" s="185" t="s">
        <v>500</v>
      </c>
    </row>
    <row r="92" spans="1:6" ht="15.75">
      <c r="A92" s="458" t="s">
        <v>48</v>
      </c>
      <c r="B92" s="460" t="s">
        <v>404</v>
      </c>
      <c r="C92" s="456" t="str">
        <f>+CONCATENATE(LEFT(ÖSSZEFÜGGÉSEK!A6,4),". évi")</f>
        <v>2017. évi</v>
      </c>
      <c r="D92" s="456"/>
      <c r="E92" s="456"/>
      <c r="F92" s="457"/>
    </row>
    <row r="93" spans="1:6" ht="24.75" thickBot="1">
      <c r="A93" s="459"/>
      <c r="B93" s="461"/>
      <c r="C93" s="247" t="s">
        <v>403</v>
      </c>
      <c r="D93" s="247" t="s">
        <v>482</v>
      </c>
      <c r="E93" s="245" t="s">
        <v>506</v>
      </c>
      <c r="F93" s="246" t="str">
        <f>+CONCATENATE(LEFT(ÖSSZEFÜGGÉSEK!A6,4),". ….",CHAR(10),"Módosítás utáni")</f>
        <v>2017. ….
Módosítás utáni</v>
      </c>
    </row>
    <row r="94" spans="1:6" s="174" customFormat="1" ht="12" customHeight="1" thickBot="1">
      <c r="A94" s="25" t="s">
        <v>370</v>
      </c>
      <c r="B94" s="26" t="s">
        <v>371</v>
      </c>
      <c r="C94" s="26" t="s">
        <v>372</v>
      </c>
      <c r="D94" s="26"/>
      <c r="E94" s="26" t="s">
        <v>374</v>
      </c>
      <c r="F94" s="325" t="s">
        <v>460</v>
      </c>
    </row>
    <row r="95" spans="1:6" ht="12" customHeight="1" thickBot="1">
      <c r="A95" s="20" t="s">
        <v>7</v>
      </c>
      <c r="B95" s="24" t="s">
        <v>320</v>
      </c>
      <c r="C95" s="161">
        <f>C96+C97+C98+C99+C100+C113</f>
        <v>269378000</v>
      </c>
      <c r="D95" s="161">
        <v>320167324</v>
      </c>
      <c r="E95" s="161">
        <v>8336710</v>
      </c>
      <c r="F95" s="234">
        <v>320167324</v>
      </c>
    </row>
    <row r="96" spans="1:6" ht="12" customHeight="1">
      <c r="A96" s="15" t="s">
        <v>60</v>
      </c>
      <c r="B96" s="8" t="s">
        <v>36</v>
      </c>
      <c r="C96" s="238">
        <v>108764000</v>
      </c>
      <c r="D96" s="238">
        <v>136138188</v>
      </c>
      <c r="E96" s="238"/>
      <c r="F96" s="299">
        <v>136138188</v>
      </c>
    </row>
    <row r="97" spans="1:6" ht="12" customHeight="1">
      <c r="A97" s="12" t="s">
        <v>61</v>
      </c>
      <c r="B97" s="6" t="s">
        <v>105</v>
      </c>
      <c r="C97" s="163">
        <v>22440000</v>
      </c>
      <c r="D97" s="163">
        <v>27178632</v>
      </c>
      <c r="E97" s="163"/>
      <c r="F97" s="294">
        <v>27178632</v>
      </c>
    </row>
    <row r="98" spans="1:6" ht="12" customHeight="1">
      <c r="A98" s="12" t="s">
        <v>62</v>
      </c>
      <c r="B98" s="6" t="s">
        <v>79</v>
      </c>
      <c r="C98" s="165">
        <v>94115000</v>
      </c>
      <c r="D98" s="165">
        <v>115818244</v>
      </c>
      <c r="E98" s="165">
        <v>-65</v>
      </c>
      <c r="F98" s="295">
        <v>115818179</v>
      </c>
    </row>
    <row r="99" spans="1:6" ht="12" customHeight="1">
      <c r="A99" s="12" t="s">
        <v>63</v>
      </c>
      <c r="B99" s="9" t="s">
        <v>106</v>
      </c>
      <c r="C99" s="165">
        <v>22313000</v>
      </c>
      <c r="D99" s="165">
        <v>26286260</v>
      </c>
      <c r="E99" s="165"/>
      <c r="F99" s="295">
        <v>26286260</v>
      </c>
    </row>
    <row r="100" spans="1:6" ht="12" customHeight="1">
      <c r="A100" s="12" t="s">
        <v>71</v>
      </c>
      <c r="B100" s="17" t="s">
        <v>107</v>
      </c>
      <c r="C100" s="165">
        <v>14746000</v>
      </c>
      <c r="D100" s="165">
        <v>14746000</v>
      </c>
      <c r="E100" s="165">
        <v>65</v>
      </c>
      <c r="F100" s="295">
        <v>14746065</v>
      </c>
    </row>
    <row r="101" spans="1:6" ht="12" customHeight="1">
      <c r="A101" s="12" t="s">
        <v>64</v>
      </c>
      <c r="B101" s="6" t="s">
        <v>325</v>
      </c>
      <c r="C101" s="165"/>
      <c r="D101" s="165"/>
      <c r="E101" s="165"/>
      <c r="F101" s="295"/>
    </row>
    <row r="102" spans="1:6" ht="12" customHeight="1">
      <c r="A102" s="12" t="s">
        <v>65</v>
      </c>
      <c r="B102" s="67" t="s">
        <v>324</v>
      </c>
      <c r="C102" s="165"/>
      <c r="D102" s="165"/>
      <c r="E102" s="165"/>
      <c r="F102" s="295"/>
    </row>
    <row r="103" spans="1:6" ht="12" customHeight="1">
      <c r="A103" s="12" t="s">
        <v>72</v>
      </c>
      <c r="B103" s="67" t="s">
        <v>323</v>
      </c>
      <c r="C103" s="165"/>
      <c r="D103" s="165"/>
      <c r="E103" s="165"/>
      <c r="F103" s="295"/>
    </row>
    <row r="104" spans="1:6" ht="12" customHeight="1">
      <c r="A104" s="12" t="s">
        <v>73</v>
      </c>
      <c r="B104" s="65" t="s">
        <v>242</v>
      </c>
      <c r="C104" s="165"/>
      <c r="D104" s="165"/>
      <c r="E104" s="165"/>
      <c r="F104" s="295"/>
    </row>
    <row r="105" spans="1:6" ht="12" customHeight="1">
      <c r="A105" s="12" t="s">
        <v>74</v>
      </c>
      <c r="B105" s="66" t="s">
        <v>466</v>
      </c>
      <c r="C105" s="165">
        <v>4754000</v>
      </c>
      <c r="D105" s="165">
        <v>4754000</v>
      </c>
      <c r="E105" s="165">
        <v>65</v>
      </c>
      <c r="F105" s="295">
        <v>4754065</v>
      </c>
    </row>
    <row r="106" spans="1:6" ht="12" customHeight="1">
      <c r="A106" s="12" t="s">
        <v>75</v>
      </c>
      <c r="B106" s="66" t="s">
        <v>244</v>
      </c>
      <c r="C106" s="165"/>
      <c r="D106" s="165"/>
      <c r="E106" s="165"/>
      <c r="F106" s="295"/>
    </row>
    <row r="107" spans="1:6" ht="12" customHeight="1">
      <c r="A107" s="12" t="s">
        <v>77</v>
      </c>
      <c r="B107" s="65" t="s">
        <v>245</v>
      </c>
      <c r="C107" s="165"/>
      <c r="D107" s="165"/>
      <c r="E107" s="165"/>
      <c r="F107" s="295"/>
    </row>
    <row r="108" spans="1:6" ht="12" customHeight="1">
      <c r="A108" s="12" t="s">
        <v>108</v>
      </c>
      <c r="B108" s="65" t="s">
        <v>246</v>
      </c>
      <c r="C108" s="165"/>
      <c r="D108" s="165"/>
      <c r="E108" s="165"/>
      <c r="F108" s="295"/>
    </row>
    <row r="109" spans="1:6" ht="12" customHeight="1">
      <c r="A109" s="12" t="s">
        <v>240</v>
      </c>
      <c r="B109" s="66" t="s">
        <v>247</v>
      </c>
      <c r="C109" s="165"/>
      <c r="D109" s="165"/>
      <c r="E109" s="165"/>
      <c r="F109" s="295"/>
    </row>
    <row r="110" spans="1:6" ht="12" customHeight="1">
      <c r="A110" s="11" t="s">
        <v>241</v>
      </c>
      <c r="B110" s="67" t="s">
        <v>248</v>
      </c>
      <c r="C110" s="165"/>
      <c r="D110" s="165"/>
      <c r="E110" s="165"/>
      <c r="F110" s="295"/>
    </row>
    <row r="111" spans="1:6" ht="12" customHeight="1">
      <c r="A111" s="12" t="s">
        <v>321</v>
      </c>
      <c r="B111" s="67" t="s">
        <v>249</v>
      </c>
      <c r="C111" s="165"/>
      <c r="D111" s="165"/>
      <c r="E111" s="165"/>
      <c r="F111" s="295"/>
    </row>
    <row r="112" spans="1:6" ht="12" customHeight="1">
      <c r="A112" s="14" t="s">
        <v>322</v>
      </c>
      <c r="B112" s="67" t="s">
        <v>250</v>
      </c>
      <c r="C112" s="165">
        <v>9992000</v>
      </c>
      <c r="D112" s="165">
        <v>9992000</v>
      </c>
      <c r="E112" s="165"/>
      <c r="F112" s="295">
        <v>9992000</v>
      </c>
    </row>
    <row r="113" spans="1:6" ht="12" customHeight="1">
      <c r="A113" s="12" t="s">
        <v>326</v>
      </c>
      <c r="B113" s="9" t="s">
        <v>37</v>
      </c>
      <c r="C113" s="163">
        <v>7000000</v>
      </c>
      <c r="D113" s="163"/>
      <c r="E113" s="163">
        <v>8336710</v>
      </c>
      <c r="F113" s="294">
        <v>8336710</v>
      </c>
    </row>
    <row r="114" spans="1:6" ht="12" customHeight="1">
      <c r="A114" s="12" t="s">
        <v>327</v>
      </c>
      <c r="B114" s="6" t="s">
        <v>329</v>
      </c>
      <c r="C114" s="163"/>
      <c r="D114" s="163"/>
      <c r="E114" s="163">
        <v>8336710</v>
      </c>
      <c r="F114" s="294">
        <v>8336710</v>
      </c>
    </row>
    <row r="115" spans="1:6" ht="12" customHeight="1" thickBot="1">
      <c r="A115" s="16" t="s">
        <v>328</v>
      </c>
      <c r="B115" s="230" t="s">
        <v>330</v>
      </c>
      <c r="C115" s="239">
        <v>7000000</v>
      </c>
      <c r="D115" s="239">
        <v>0</v>
      </c>
      <c r="E115" s="239"/>
      <c r="F115" s="300"/>
    </row>
    <row r="116" spans="1:6" ht="12" customHeight="1" thickBot="1">
      <c r="A116" s="228" t="s">
        <v>8</v>
      </c>
      <c r="B116" s="229" t="s">
        <v>251</v>
      </c>
      <c r="C116" s="240">
        <f>+C117+C119+C121</f>
        <v>80530000</v>
      </c>
      <c r="D116" s="240">
        <v>133630650</v>
      </c>
      <c r="E116" s="162"/>
      <c r="F116" s="235">
        <v>133630650</v>
      </c>
    </row>
    <row r="117" spans="1:6" ht="12" customHeight="1">
      <c r="A117" s="13" t="s">
        <v>66</v>
      </c>
      <c r="B117" s="6" t="s">
        <v>123</v>
      </c>
      <c r="C117" s="164">
        <v>9000000</v>
      </c>
      <c r="D117" s="250">
        <v>6300000</v>
      </c>
      <c r="E117" s="250"/>
      <c r="F117" s="205">
        <v>6300000</v>
      </c>
    </row>
    <row r="118" spans="1:6" ht="12" customHeight="1">
      <c r="A118" s="13" t="s">
        <v>67</v>
      </c>
      <c r="B118" s="10" t="s">
        <v>255</v>
      </c>
      <c r="C118" s="164"/>
      <c r="D118" s="250">
        <v>3300000</v>
      </c>
      <c r="E118" s="250"/>
      <c r="F118" s="205">
        <v>3300000</v>
      </c>
    </row>
    <row r="119" spans="1:6" ht="12" customHeight="1">
      <c r="A119" s="13" t="s">
        <v>68</v>
      </c>
      <c r="B119" s="10" t="s">
        <v>109</v>
      </c>
      <c r="C119" s="163">
        <v>71530000</v>
      </c>
      <c r="D119" s="251">
        <v>127330650</v>
      </c>
      <c r="E119" s="251"/>
      <c r="F119" s="294">
        <v>127330650</v>
      </c>
    </row>
    <row r="120" spans="1:6" ht="12" customHeight="1">
      <c r="A120" s="13" t="s">
        <v>69</v>
      </c>
      <c r="B120" s="10" t="s">
        <v>256</v>
      </c>
      <c r="C120" s="163">
        <v>46542000</v>
      </c>
      <c r="D120" s="251">
        <v>46542354</v>
      </c>
      <c r="E120" s="251"/>
      <c r="F120" s="294">
        <v>46542354</v>
      </c>
    </row>
    <row r="121" spans="1:6" ht="12" customHeight="1">
      <c r="A121" s="13" t="s">
        <v>70</v>
      </c>
      <c r="B121" s="102" t="s">
        <v>125</v>
      </c>
      <c r="C121" s="163"/>
      <c r="D121" s="251"/>
      <c r="E121" s="251"/>
      <c r="F121" s="294"/>
    </row>
    <row r="122" spans="1:6" ht="12" customHeight="1">
      <c r="A122" s="13" t="s">
        <v>76</v>
      </c>
      <c r="B122" s="101" t="s">
        <v>314</v>
      </c>
      <c r="C122" s="163"/>
      <c r="D122" s="251"/>
      <c r="E122" s="251"/>
      <c r="F122" s="294"/>
    </row>
    <row r="123" spans="1:6" ht="12" customHeight="1">
      <c r="A123" s="13" t="s">
        <v>78</v>
      </c>
      <c r="B123" s="172" t="s">
        <v>261</v>
      </c>
      <c r="C123" s="163"/>
      <c r="D123" s="251"/>
      <c r="E123" s="251"/>
      <c r="F123" s="294">
        <f aca="true" t="shared" si="0" ref="F123:F129">C123+E123</f>
        <v>0</v>
      </c>
    </row>
    <row r="124" spans="1:6" ht="22.5">
      <c r="A124" s="13" t="s">
        <v>110</v>
      </c>
      <c r="B124" s="66" t="s">
        <v>244</v>
      </c>
      <c r="C124" s="163"/>
      <c r="D124" s="251"/>
      <c r="E124" s="251"/>
      <c r="F124" s="294">
        <f t="shared" si="0"/>
        <v>0</v>
      </c>
    </row>
    <row r="125" spans="1:6" ht="12" customHeight="1">
      <c r="A125" s="13" t="s">
        <v>111</v>
      </c>
      <c r="B125" s="66" t="s">
        <v>260</v>
      </c>
      <c r="C125" s="163"/>
      <c r="D125" s="251"/>
      <c r="E125" s="251"/>
      <c r="F125" s="294">
        <f t="shared" si="0"/>
        <v>0</v>
      </c>
    </row>
    <row r="126" spans="1:6" ht="12" customHeight="1">
      <c r="A126" s="13" t="s">
        <v>112</v>
      </c>
      <c r="B126" s="66" t="s">
        <v>259</v>
      </c>
      <c r="C126" s="163"/>
      <c r="D126" s="251"/>
      <c r="E126" s="251"/>
      <c r="F126" s="294">
        <f t="shared" si="0"/>
        <v>0</v>
      </c>
    </row>
    <row r="127" spans="1:6" ht="12" customHeight="1">
      <c r="A127" s="13" t="s">
        <v>252</v>
      </c>
      <c r="B127" s="66" t="s">
        <v>247</v>
      </c>
      <c r="C127" s="163"/>
      <c r="D127" s="251"/>
      <c r="E127" s="251"/>
      <c r="F127" s="294">
        <f t="shared" si="0"/>
        <v>0</v>
      </c>
    </row>
    <row r="128" spans="1:6" ht="12" customHeight="1">
      <c r="A128" s="13" t="s">
        <v>253</v>
      </c>
      <c r="B128" s="66" t="s">
        <v>258</v>
      </c>
      <c r="C128" s="163"/>
      <c r="D128" s="251"/>
      <c r="E128" s="251"/>
      <c r="F128" s="294">
        <f t="shared" si="0"/>
        <v>0</v>
      </c>
    </row>
    <row r="129" spans="1:6" ht="23.25" thickBot="1">
      <c r="A129" s="11" t="s">
        <v>254</v>
      </c>
      <c r="B129" s="66" t="s">
        <v>257</v>
      </c>
      <c r="C129" s="165"/>
      <c r="D129" s="252"/>
      <c r="E129" s="252"/>
      <c r="F129" s="295">
        <f t="shared" si="0"/>
        <v>0</v>
      </c>
    </row>
    <row r="130" spans="1:6" ht="12" customHeight="1" thickBot="1">
      <c r="A130" s="18" t="s">
        <v>9</v>
      </c>
      <c r="B130" s="59" t="s">
        <v>331</v>
      </c>
      <c r="C130" s="162">
        <f>+C95+C116</f>
        <v>349908000</v>
      </c>
      <c r="D130" s="249">
        <v>453797974</v>
      </c>
      <c r="E130" s="249">
        <f>+E95+E116</f>
        <v>8336710</v>
      </c>
      <c r="F130" s="99">
        <v>453797974</v>
      </c>
    </row>
    <row r="131" spans="1:6" ht="12" customHeight="1" thickBot="1">
      <c r="A131" s="18" t="s">
        <v>10</v>
      </c>
      <c r="B131" s="59" t="s">
        <v>405</v>
      </c>
      <c r="C131" s="162">
        <f>+C132+C133+C134</f>
        <v>0</v>
      </c>
      <c r="D131" s="249"/>
      <c r="E131" s="249">
        <f>+E132+E133+E134</f>
        <v>0</v>
      </c>
      <c r="F131" s="99">
        <f>+F132+F133+F134</f>
        <v>0</v>
      </c>
    </row>
    <row r="132" spans="1:6" ht="12" customHeight="1">
      <c r="A132" s="13" t="s">
        <v>156</v>
      </c>
      <c r="B132" s="10" t="s">
        <v>339</v>
      </c>
      <c r="C132" s="163"/>
      <c r="D132" s="251"/>
      <c r="E132" s="251"/>
      <c r="F132" s="294">
        <f>C132+E132</f>
        <v>0</v>
      </c>
    </row>
    <row r="133" spans="1:6" ht="12" customHeight="1">
      <c r="A133" s="13" t="s">
        <v>157</v>
      </c>
      <c r="B133" s="10" t="s">
        <v>340</v>
      </c>
      <c r="C133" s="163"/>
      <c r="D133" s="251"/>
      <c r="E133" s="251"/>
      <c r="F133" s="294">
        <f>C133+E133</f>
        <v>0</v>
      </c>
    </row>
    <row r="134" spans="1:6" ht="12" customHeight="1" thickBot="1">
      <c r="A134" s="11" t="s">
        <v>158</v>
      </c>
      <c r="B134" s="10" t="s">
        <v>341</v>
      </c>
      <c r="C134" s="163"/>
      <c r="D134" s="251"/>
      <c r="E134" s="251"/>
      <c r="F134" s="294">
        <f>C134+E134</f>
        <v>0</v>
      </c>
    </row>
    <row r="135" spans="1:6" ht="12" customHeight="1" thickBot="1">
      <c r="A135" s="18" t="s">
        <v>11</v>
      </c>
      <c r="B135" s="59" t="s">
        <v>333</v>
      </c>
      <c r="C135" s="162">
        <f>SUM(C136:C141)</f>
        <v>0</v>
      </c>
      <c r="D135" s="249"/>
      <c r="E135" s="249">
        <f>SUM(E136:E141)</f>
        <v>0</v>
      </c>
      <c r="F135" s="99">
        <f>SUM(F136:F141)</f>
        <v>0</v>
      </c>
    </row>
    <row r="136" spans="1:6" ht="12" customHeight="1">
      <c r="A136" s="13" t="s">
        <v>53</v>
      </c>
      <c r="B136" s="7" t="s">
        <v>342</v>
      </c>
      <c r="C136" s="163"/>
      <c r="D136" s="251"/>
      <c r="E136" s="251"/>
      <c r="F136" s="294">
        <f aca="true" t="shared" si="1" ref="F136:F141">C136+E136</f>
        <v>0</v>
      </c>
    </row>
    <row r="137" spans="1:6" ht="12" customHeight="1">
      <c r="A137" s="13" t="s">
        <v>54</v>
      </c>
      <c r="B137" s="7" t="s">
        <v>334</v>
      </c>
      <c r="C137" s="163"/>
      <c r="D137" s="251"/>
      <c r="E137" s="251"/>
      <c r="F137" s="294">
        <f t="shared" si="1"/>
        <v>0</v>
      </c>
    </row>
    <row r="138" spans="1:6" ht="12" customHeight="1">
      <c r="A138" s="13" t="s">
        <v>55</v>
      </c>
      <c r="B138" s="7" t="s">
        <v>335</v>
      </c>
      <c r="C138" s="163"/>
      <c r="D138" s="251"/>
      <c r="E138" s="251"/>
      <c r="F138" s="294">
        <f t="shared" si="1"/>
        <v>0</v>
      </c>
    </row>
    <row r="139" spans="1:6" ht="12" customHeight="1">
      <c r="A139" s="13" t="s">
        <v>97</v>
      </c>
      <c r="B139" s="7" t="s">
        <v>336</v>
      </c>
      <c r="C139" s="163"/>
      <c r="D139" s="251"/>
      <c r="E139" s="251"/>
      <c r="F139" s="294">
        <f t="shared" si="1"/>
        <v>0</v>
      </c>
    </row>
    <row r="140" spans="1:6" ht="12" customHeight="1">
      <c r="A140" s="13" t="s">
        <v>98</v>
      </c>
      <c r="B140" s="7" t="s">
        <v>337</v>
      </c>
      <c r="C140" s="163"/>
      <c r="D140" s="251"/>
      <c r="E140" s="251"/>
      <c r="F140" s="294">
        <f t="shared" si="1"/>
        <v>0</v>
      </c>
    </row>
    <row r="141" spans="1:6" ht="12" customHeight="1" thickBot="1">
      <c r="A141" s="11" t="s">
        <v>99</v>
      </c>
      <c r="B141" s="7" t="s">
        <v>338</v>
      </c>
      <c r="C141" s="163"/>
      <c r="D141" s="251"/>
      <c r="E141" s="251"/>
      <c r="F141" s="294">
        <f t="shared" si="1"/>
        <v>0</v>
      </c>
    </row>
    <row r="142" spans="1:6" ht="12" customHeight="1" thickBot="1">
      <c r="A142" s="18" t="s">
        <v>12</v>
      </c>
      <c r="B142" s="59" t="s">
        <v>346</v>
      </c>
      <c r="C142" s="168">
        <f>+C143+C144+C145+C146</f>
        <v>6027000</v>
      </c>
      <c r="D142" s="253">
        <v>6026795</v>
      </c>
      <c r="E142" s="253">
        <f>+E143+E144+E145+E146</f>
        <v>0</v>
      </c>
      <c r="F142" s="204">
        <f>+F143+F144+F145+F146</f>
        <v>6026795</v>
      </c>
    </row>
    <row r="143" spans="1:6" ht="12" customHeight="1">
      <c r="A143" s="13" t="s">
        <v>56</v>
      </c>
      <c r="B143" s="7" t="s">
        <v>262</v>
      </c>
      <c r="C143" s="163"/>
      <c r="D143" s="251"/>
      <c r="E143" s="251"/>
      <c r="F143" s="294">
        <f>C143+E143</f>
        <v>0</v>
      </c>
    </row>
    <row r="144" spans="1:6" ht="12" customHeight="1">
      <c r="A144" s="13" t="s">
        <v>57</v>
      </c>
      <c r="B144" s="7" t="s">
        <v>263</v>
      </c>
      <c r="C144" s="163">
        <v>6027000</v>
      </c>
      <c r="D144" s="251">
        <v>6026795</v>
      </c>
      <c r="E144" s="251"/>
      <c r="F144" s="294">
        <v>6026795</v>
      </c>
    </row>
    <row r="145" spans="1:6" ht="12" customHeight="1">
      <c r="A145" s="13" t="s">
        <v>176</v>
      </c>
      <c r="B145" s="7" t="s">
        <v>347</v>
      </c>
      <c r="C145" s="163"/>
      <c r="D145" s="251"/>
      <c r="E145" s="251"/>
      <c r="F145" s="294">
        <f>C145+E145</f>
        <v>0</v>
      </c>
    </row>
    <row r="146" spans="1:6" ht="12" customHeight="1" thickBot="1">
      <c r="A146" s="11" t="s">
        <v>177</v>
      </c>
      <c r="B146" s="5" t="s">
        <v>278</v>
      </c>
      <c r="C146" s="163"/>
      <c r="D146" s="251"/>
      <c r="E146" s="251"/>
      <c r="F146" s="294">
        <f>C146+E146</f>
        <v>0</v>
      </c>
    </row>
    <row r="147" spans="1:6" ht="12" customHeight="1" thickBot="1">
      <c r="A147" s="18" t="s">
        <v>13</v>
      </c>
      <c r="B147" s="59" t="s">
        <v>348</v>
      </c>
      <c r="C147" s="241">
        <f>SUM(C148:C152)</f>
        <v>0</v>
      </c>
      <c r="D147" s="254"/>
      <c r="E147" s="254">
        <f>SUM(E148:E152)</f>
        <v>0</v>
      </c>
      <c r="F147" s="236">
        <f>SUM(F148:F152)</f>
        <v>0</v>
      </c>
    </row>
    <row r="148" spans="1:6" ht="12" customHeight="1">
      <c r="A148" s="13" t="s">
        <v>58</v>
      </c>
      <c r="B148" s="7" t="s">
        <v>343</v>
      </c>
      <c r="C148" s="163"/>
      <c r="D148" s="251"/>
      <c r="E148" s="251"/>
      <c r="F148" s="294">
        <f aca="true" t="shared" si="2" ref="F148:F154">C148+E148</f>
        <v>0</v>
      </c>
    </row>
    <row r="149" spans="1:6" ht="12" customHeight="1">
      <c r="A149" s="13" t="s">
        <v>59</v>
      </c>
      <c r="B149" s="7" t="s">
        <v>350</v>
      </c>
      <c r="C149" s="163"/>
      <c r="D149" s="251"/>
      <c r="E149" s="251"/>
      <c r="F149" s="294">
        <f t="shared" si="2"/>
        <v>0</v>
      </c>
    </row>
    <row r="150" spans="1:6" ht="12" customHeight="1">
      <c r="A150" s="13" t="s">
        <v>188</v>
      </c>
      <c r="B150" s="7" t="s">
        <v>345</v>
      </c>
      <c r="C150" s="163"/>
      <c r="D150" s="251"/>
      <c r="E150" s="251"/>
      <c r="F150" s="294">
        <f t="shared" si="2"/>
        <v>0</v>
      </c>
    </row>
    <row r="151" spans="1:6" ht="12" customHeight="1">
      <c r="A151" s="13" t="s">
        <v>189</v>
      </c>
      <c r="B151" s="7" t="s">
        <v>351</v>
      </c>
      <c r="C151" s="163"/>
      <c r="D151" s="251"/>
      <c r="E151" s="251"/>
      <c r="F151" s="294">
        <f t="shared" si="2"/>
        <v>0</v>
      </c>
    </row>
    <row r="152" spans="1:6" ht="12" customHeight="1" thickBot="1">
      <c r="A152" s="13" t="s">
        <v>349</v>
      </c>
      <c r="B152" s="7" t="s">
        <v>352</v>
      </c>
      <c r="C152" s="163"/>
      <c r="D152" s="251"/>
      <c r="E152" s="251"/>
      <c r="F152" s="295">
        <f t="shared" si="2"/>
        <v>0</v>
      </c>
    </row>
    <row r="153" spans="1:6" ht="12" customHeight="1" thickBot="1">
      <c r="A153" s="18" t="s">
        <v>14</v>
      </c>
      <c r="B153" s="59" t="s">
        <v>353</v>
      </c>
      <c r="C153" s="242"/>
      <c r="D153" s="255"/>
      <c r="E153" s="255"/>
      <c r="F153" s="302">
        <f t="shared" si="2"/>
        <v>0</v>
      </c>
    </row>
    <row r="154" spans="1:6" ht="12" customHeight="1" thickBot="1">
      <c r="A154" s="18" t="s">
        <v>15</v>
      </c>
      <c r="B154" s="59" t="s">
        <v>354</v>
      </c>
      <c r="C154" s="242"/>
      <c r="D154" s="255"/>
      <c r="E154" s="255"/>
      <c r="F154" s="205">
        <f t="shared" si="2"/>
        <v>0</v>
      </c>
    </row>
    <row r="155" spans="1:9" ht="15" customHeight="1" thickBot="1">
      <c r="A155" s="18" t="s">
        <v>16</v>
      </c>
      <c r="B155" s="59" t="s">
        <v>356</v>
      </c>
      <c r="C155" s="243">
        <f>+C131+C135+C142+C147+C153+C154</f>
        <v>6027000</v>
      </c>
      <c r="D155" s="256">
        <v>6026795</v>
      </c>
      <c r="E155" s="256">
        <f>+E131+E135+E142+E147+E153+E154</f>
        <v>0</v>
      </c>
      <c r="F155" s="237">
        <f>+F131+F135+F142+F147+F153+F154</f>
        <v>6026795</v>
      </c>
      <c r="G155" s="186"/>
      <c r="H155" s="186"/>
      <c r="I155" s="186"/>
    </row>
    <row r="156" spans="1:6" s="175" customFormat="1" ht="12.75" customHeight="1" thickBot="1">
      <c r="A156" s="103" t="s">
        <v>17</v>
      </c>
      <c r="B156" s="149" t="s">
        <v>355</v>
      </c>
      <c r="C156" s="243">
        <f>+C130+C155</f>
        <v>355935000</v>
      </c>
      <c r="D156" s="256">
        <v>459824769</v>
      </c>
      <c r="E156" s="256">
        <f>+E130+E155</f>
        <v>8336710</v>
      </c>
      <c r="F156" s="237">
        <v>468161479</v>
      </c>
    </row>
    <row r="157" ht="7.5" customHeight="1"/>
    <row r="158" spans="1:6" ht="15.75">
      <c r="A158" s="462" t="s">
        <v>264</v>
      </c>
      <c r="B158" s="462"/>
      <c r="C158" s="462"/>
      <c r="D158" s="462"/>
      <c r="E158" s="462"/>
      <c r="F158" s="462"/>
    </row>
    <row r="159" spans="1:5" ht="15" customHeight="1" thickBot="1">
      <c r="A159" s="454" t="s">
        <v>85</v>
      </c>
      <c r="B159" s="454"/>
      <c r="C159" s="105"/>
      <c r="D159" s="244"/>
      <c r="E159" s="244"/>
    </row>
    <row r="160" spans="1:6" ht="25.5" customHeight="1" thickBot="1">
      <c r="A160" s="18">
        <v>1</v>
      </c>
      <c r="B160" s="23" t="s">
        <v>357</v>
      </c>
      <c r="C160" s="248"/>
      <c r="D160" s="248"/>
      <c r="E160" s="248"/>
      <c r="F160" s="162"/>
    </row>
    <row r="161" spans="1:6" ht="32.25" customHeight="1" thickBot="1">
      <c r="A161" s="18" t="s">
        <v>8</v>
      </c>
      <c r="B161" s="23" t="s">
        <v>363</v>
      </c>
      <c r="C161" s="162"/>
      <c r="D161" s="162"/>
      <c r="E161" s="162"/>
      <c r="F161" s="162"/>
    </row>
  </sheetData>
  <sheetProtection/>
  <mergeCells count="11">
    <mergeCell ref="A159:B159"/>
    <mergeCell ref="A3:A4"/>
    <mergeCell ref="B3:B4"/>
    <mergeCell ref="A92:A93"/>
    <mergeCell ref="B92:B93"/>
    <mergeCell ref="A158:F158"/>
    <mergeCell ref="A1:F1"/>
    <mergeCell ref="A90:F90"/>
    <mergeCell ref="A2:B2"/>
    <mergeCell ref="A91:B91"/>
    <mergeCell ref="C92:F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CE,Félkövér"&amp;14 1.1.sz melléklet a ../2018.(II.27.) önkormányzati rendelet-tervezethez
Berzence Nagyközség Önkormányzata
2017. évi költségvetésének összevont módosított mérlege</oddHead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tabSelected="1" view="pageLayout" zoomScaleNormal="130" zoomScaleSheetLayoutView="100" workbookViewId="0" topLeftCell="A1">
      <selection activeCell="J32" sqref="J32"/>
    </sheetView>
  </sheetViews>
  <sheetFormatPr defaultColWidth="9.00390625" defaultRowHeight="12.75"/>
  <cols>
    <col min="1" max="1" width="4.625" style="36" customWidth="1"/>
    <col min="2" max="2" width="19.625" style="70" customWidth="1"/>
    <col min="3" max="3" width="12.50390625" style="36" customWidth="1"/>
    <col min="4" max="4" width="12.875" style="36" customWidth="1"/>
    <col min="5" max="5" width="12.375" style="36" customWidth="1"/>
    <col min="6" max="6" width="12.625" style="36" customWidth="1"/>
    <col min="7" max="7" width="19.50390625" style="36" customWidth="1"/>
    <col min="8" max="8" width="12.625" style="36" customWidth="1"/>
    <col min="9" max="9" width="13.125" style="36" customWidth="1"/>
    <col min="10" max="10" width="12.375" style="36" customWidth="1"/>
    <col min="11" max="11" width="13.125" style="0" customWidth="1"/>
    <col min="12" max="16384" width="9.375" style="36" customWidth="1"/>
  </cols>
  <sheetData>
    <row r="1" spans="2:10" ht="39.75" customHeight="1">
      <c r="B1" s="112" t="s">
        <v>89</v>
      </c>
      <c r="C1" s="113"/>
      <c r="D1" s="113"/>
      <c r="E1" s="113"/>
      <c r="F1" s="113"/>
      <c r="G1" s="113"/>
      <c r="H1" s="113"/>
      <c r="I1" s="113"/>
      <c r="J1" s="113"/>
    </row>
    <row r="2" spans="1:11" ht="13.5" thickBot="1">
      <c r="A2" s="466" t="s">
        <v>521</v>
      </c>
      <c r="B2" s="467"/>
      <c r="C2" s="467"/>
      <c r="D2" s="467"/>
      <c r="E2" s="467"/>
      <c r="F2" s="467"/>
      <c r="G2" s="467"/>
      <c r="H2" s="467"/>
      <c r="I2" s="467"/>
      <c r="J2" s="467"/>
      <c r="K2" s="468"/>
    </row>
    <row r="3" spans="1:11" ht="18" customHeight="1" thickBot="1">
      <c r="A3" s="463" t="s">
        <v>48</v>
      </c>
      <c r="B3" s="114" t="s">
        <v>38</v>
      </c>
      <c r="C3" s="115"/>
      <c r="D3" s="257"/>
      <c r="E3" s="257"/>
      <c r="F3" s="257"/>
      <c r="G3" s="114" t="s">
        <v>39</v>
      </c>
      <c r="H3" s="116"/>
      <c r="I3" s="264"/>
      <c r="J3" s="264"/>
      <c r="K3" s="441"/>
    </row>
    <row r="4" spans="1:11" s="117" customFormat="1" ht="35.25" customHeight="1" thickBot="1">
      <c r="A4" s="464"/>
      <c r="B4" s="71" t="s">
        <v>41</v>
      </c>
      <c r="C4" s="72" t="str">
        <f>+CONCATENATE('1.1.sz.mell.'!C3," eredeti előirányzat")</f>
        <v> eredeti előirányzat</v>
      </c>
      <c r="D4" s="258" t="s">
        <v>487</v>
      </c>
      <c r="E4" s="258" t="s">
        <v>508</v>
      </c>
      <c r="F4" s="258" t="s">
        <v>502</v>
      </c>
      <c r="G4" s="71" t="s">
        <v>41</v>
      </c>
      <c r="H4" s="72" t="str">
        <f>+C4</f>
        <v> eredeti előirányzat</v>
      </c>
      <c r="I4" s="72" t="s">
        <v>488</v>
      </c>
      <c r="J4" s="334" t="s">
        <v>509</v>
      </c>
      <c r="K4" s="442" t="s">
        <v>486</v>
      </c>
    </row>
    <row r="5" spans="1:11" s="121" customFormat="1" ht="12" customHeight="1" thickBot="1">
      <c r="A5" s="118" t="s">
        <v>370</v>
      </c>
      <c r="B5" s="119" t="s">
        <v>371</v>
      </c>
      <c r="C5" s="120" t="s">
        <v>372</v>
      </c>
      <c r="D5" s="259" t="s">
        <v>374</v>
      </c>
      <c r="E5" s="259" t="s">
        <v>373</v>
      </c>
      <c r="F5" s="259" t="s">
        <v>375</v>
      </c>
      <c r="G5" s="119" t="s">
        <v>376</v>
      </c>
      <c r="H5" s="434" t="s">
        <v>377</v>
      </c>
      <c r="I5" s="435" t="s">
        <v>489</v>
      </c>
      <c r="J5" s="440" t="s">
        <v>490</v>
      </c>
      <c r="K5" s="118" t="s">
        <v>491</v>
      </c>
    </row>
    <row r="6" spans="1:11" ht="12.75" customHeight="1" thickBot="1">
      <c r="A6" s="122" t="s">
        <v>7</v>
      </c>
      <c r="B6" s="123" t="s">
        <v>265</v>
      </c>
      <c r="C6" s="106">
        <v>182726000</v>
      </c>
      <c r="D6" s="106">
        <v>183469838</v>
      </c>
      <c r="E6" s="106">
        <v>2054353</v>
      </c>
      <c r="F6" s="303">
        <v>185524191</v>
      </c>
      <c r="G6" s="123" t="s">
        <v>42</v>
      </c>
      <c r="H6" s="106">
        <v>108764000</v>
      </c>
      <c r="I6" s="448">
        <v>136138188</v>
      </c>
      <c r="J6" s="443"/>
      <c r="K6" s="449">
        <v>136138188</v>
      </c>
    </row>
    <row r="7" spans="1:11" ht="12.75" customHeight="1" thickBot="1">
      <c r="A7" s="124" t="s">
        <v>8</v>
      </c>
      <c r="B7" s="125" t="s">
        <v>266</v>
      </c>
      <c r="C7" s="107">
        <v>20818000</v>
      </c>
      <c r="D7" s="107">
        <v>44430500</v>
      </c>
      <c r="E7" s="107"/>
      <c r="F7" s="303">
        <v>44430500</v>
      </c>
      <c r="G7" s="125" t="s">
        <v>105</v>
      </c>
      <c r="H7" s="107">
        <v>22440000</v>
      </c>
      <c r="I7" s="107">
        <v>27178632</v>
      </c>
      <c r="J7" s="444"/>
      <c r="K7" s="449">
        <v>27178632</v>
      </c>
    </row>
    <row r="8" spans="1:11" ht="12.75" customHeight="1" thickBot="1">
      <c r="A8" s="124" t="s">
        <v>9</v>
      </c>
      <c r="B8" s="125" t="s">
        <v>283</v>
      </c>
      <c r="C8" s="107"/>
      <c r="D8" s="107"/>
      <c r="E8" s="107"/>
      <c r="F8" s="303"/>
      <c r="G8" s="125" t="s">
        <v>128</v>
      </c>
      <c r="H8" s="107">
        <v>94115000</v>
      </c>
      <c r="I8" s="107">
        <v>115818244</v>
      </c>
      <c r="J8" s="444">
        <v>-65</v>
      </c>
      <c r="K8" s="449">
        <v>115818179</v>
      </c>
    </row>
    <row r="9" spans="1:11" ht="12.75" customHeight="1" thickBot="1">
      <c r="A9" s="124" t="s">
        <v>10</v>
      </c>
      <c r="B9" s="125" t="s">
        <v>96</v>
      </c>
      <c r="C9" s="107">
        <v>43160000</v>
      </c>
      <c r="D9" s="107">
        <v>52604230</v>
      </c>
      <c r="E9" s="107"/>
      <c r="F9" s="303">
        <v>52604230</v>
      </c>
      <c r="G9" s="125" t="s">
        <v>106</v>
      </c>
      <c r="H9" s="107">
        <v>22313000</v>
      </c>
      <c r="I9" s="107">
        <v>26286260</v>
      </c>
      <c r="J9" s="444"/>
      <c r="K9" s="449">
        <v>26286260</v>
      </c>
    </row>
    <row r="10" spans="1:11" ht="12.75" customHeight="1" thickBot="1">
      <c r="A10" s="124" t="s">
        <v>11</v>
      </c>
      <c r="B10" s="126" t="s">
        <v>307</v>
      </c>
      <c r="C10" s="107">
        <v>26303000</v>
      </c>
      <c r="D10" s="107">
        <v>29175179</v>
      </c>
      <c r="E10" s="107"/>
      <c r="F10" s="303">
        <v>29175179</v>
      </c>
      <c r="G10" s="125" t="s">
        <v>107</v>
      </c>
      <c r="H10" s="107">
        <v>14746000</v>
      </c>
      <c r="I10" s="107">
        <v>14746000</v>
      </c>
      <c r="J10" s="444">
        <v>65</v>
      </c>
      <c r="K10" s="449">
        <v>14746065</v>
      </c>
    </row>
    <row r="11" spans="1:11" ht="12.75" customHeight="1" thickBot="1">
      <c r="A11" s="124" t="s">
        <v>12</v>
      </c>
      <c r="B11" s="125" t="s">
        <v>267</v>
      </c>
      <c r="C11" s="108"/>
      <c r="D11" s="108">
        <v>1800000</v>
      </c>
      <c r="E11" s="108"/>
      <c r="F11" s="303">
        <v>1800000</v>
      </c>
      <c r="G11" s="125" t="s">
        <v>37</v>
      </c>
      <c r="H11" s="107">
        <v>7000000</v>
      </c>
      <c r="I11" s="107">
        <v>0</v>
      </c>
      <c r="J11" s="108">
        <v>8336710</v>
      </c>
      <c r="K11" s="449">
        <v>8336710</v>
      </c>
    </row>
    <row r="12" spans="1:11" ht="12.75" customHeight="1" thickBot="1">
      <c r="A12" s="124" t="s">
        <v>13</v>
      </c>
      <c r="B12" s="125" t="s">
        <v>364</v>
      </c>
      <c r="C12" s="107"/>
      <c r="D12" s="107"/>
      <c r="E12" s="107"/>
      <c r="F12" s="303"/>
      <c r="G12" s="30"/>
      <c r="H12" s="107"/>
      <c r="I12" s="107"/>
      <c r="J12" s="108"/>
      <c r="K12" s="450"/>
    </row>
    <row r="13" spans="1:11" ht="12.75" customHeight="1" thickBot="1">
      <c r="A13" s="124" t="s">
        <v>14</v>
      </c>
      <c r="B13" s="30"/>
      <c r="C13" s="107"/>
      <c r="D13" s="107"/>
      <c r="E13" s="107"/>
      <c r="F13" s="303"/>
      <c r="G13" s="30"/>
      <c r="H13" s="107"/>
      <c r="I13" s="107"/>
      <c r="J13" s="108"/>
      <c r="K13" s="441"/>
    </row>
    <row r="14" spans="1:11" ht="12.75" customHeight="1" thickBot="1">
      <c r="A14" s="124" t="s">
        <v>15</v>
      </c>
      <c r="B14" s="187"/>
      <c r="C14" s="108"/>
      <c r="D14" s="108"/>
      <c r="E14" s="108"/>
      <c r="F14" s="303"/>
      <c r="G14" s="30"/>
      <c r="H14" s="107"/>
      <c r="I14" s="107"/>
      <c r="J14" s="108"/>
      <c r="K14" s="441"/>
    </row>
    <row r="15" spans="1:11" ht="12.75" customHeight="1" thickBot="1">
      <c r="A15" s="124" t="s">
        <v>16</v>
      </c>
      <c r="B15" s="30"/>
      <c r="C15" s="107"/>
      <c r="D15" s="107"/>
      <c r="E15" s="107"/>
      <c r="F15" s="303"/>
      <c r="G15" s="30"/>
      <c r="H15" s="107"/>
      <c r="I15" s="107"/>
      <c r="J15" s="108"/>
      <c r="K15" s="441"/>
    </row>
    <row r="16" spans="1:11" ht="12.75" customHeight="1" thickBot="1">
      <c r="A16" s="124" t="s">
        <v>17</v>
      </c>
      <c r="B16" s="30"/>
      <c r="C16" s="107"/>
      <c r="D16" s="107"/>
      <c r="E16" s="107"/>
      <c r="F16" s="303"/>
      <c r="G16" s="30"/>
      <c r="H16" s="107"/>
      <c r="I16" s="107"/>
      <c r="J16" s="108"/>
      <c r="K16" s="441"/>
    </row>
    <row r="17" spans="1:11" ht="12.75" customHeight="1" thickBot="1">
      <c r="A17" s="124" t="s">
        <v>18</v>
      </c>
      <c r="B17" s="38"/>
      <c r="C17" s="109"/>
      <c r="D17" s="109"/>
      <c r="E17" s="109"/>
      <c r="F17" s="304"/>
      <c r="G17" s="30"/>
      <c r="H17" s="109"/>
      <c r="I17" s="109"/>
      <c r="J17" s="108"/>
      <c r="K17" s="445"/>
    </row>
    <row r="18" spans="1:11" ht="21.75" customHeight="1" thickBot="1">
      <c r="A18" s="127" t="s">
        <v>19</v>
      </c>
      <c r="B18" s="60" t="s">
        <v>365</v>
      </c>
      <c r="C18" s="110">
        <f>SUM(C6:C17)</f>
        <v>273007000</v>
      </c>
      <c r="D18" s="110">
        <v>311479747</v>
      </c>
      <c r="E18" s="110">
        <v>2054353</v>
      </c>
      <c r="F18" s="110">
        <v>313534100</v>
      </c>
      <c r="G18" s="60" t="s">
        <v>273</v>
      </c>
      <c r="H18" s="110">
        <f>SUM(H6:H17)</f>
        <v>269378000</v>
      </c>
      <c r="I18" s="110">
        <v>320167324</v>
      </c>
      <c r="J18" s="335">
        <v>8336710</v>
      </c>
      <c r="K18" s="447">
        <v>328504034</v>
      </c>
    </row>
    <row r="19" spans="1:11" ht="12.75" customHeight="1" thickBot="1">
      <c r="A19" s="128" t="s">
        <v>20</v>
      </c>
      <c r="B19" s="129" t="s">
        <v>270</v>
      </c>
      <c r="C19" s="232">
        <f>+C20+C21+C22+C23</f>
        <v>82928000</v>
      </c>
      <c r="D19" s="232">
        <v>87003401</v>
      </c>
      <c r="E19" s="232"/>
      <c r="F19" s="232">
        <v>87003401</v>
      </c>
      <c r="G19" s="130" t="s">
        <v>113</v>
      </c>
      <c r="H19" s="111"/>
      <c r="I19" s="111"/>
      <c r="J19" s="336"/>
      <c r="K19" s="445"/>
    </row>
    <row r="20" spans="1:11" ht="12.75" customHeight="1" thickBot="1">
      <c r="A20" s="131" t="s">
        <v>21</v>
      </c>
      <c r="B20" s="130" t="s">
        <v>122</v>
      </c>
      <c r="C20" s="49">
        <v>82928000</v>
      </c>
      <c r="D20" s="49">
        <v>87003401</v>
      </c>
      <c r="E20" s="49"/>
      <c r="F20" s="305">
        <v>87003401</v>
      </c>
      <c r="G20" s="130" t="s">
        <v>272</v>
      </c>
      <c r="H20" s="49"/>
      <c r="I20" s="49"/>
      <c r="J20" s="336"/>
      <c r="K20" s="445"/>
    </row>
    <row r="21" spans="1:11" ht="12.75" customHeight="1" thickBot="1">
      <c r="A21" s="131" t="s">
        <v>22</v>
      </c>
      <c r="B21" s="130" t="s">
        <v>522</v>
      </c>
      <c r="C21" s="49"/>
      <c r="D21" s="49"/>
      <c r="E21" s="49">
        <v>6282357</v>
      </c>
      <c r="F21" s="305">
        <f>C21+E21</f>
        <v>6282357</v>
      </c>
      <c r="G21" s="130" t="s">
        <v>87</v>
      </c>
      <c r="H21" s="49"/>
      <c r="I21" s="49"/>
      <c r="J21" s="336"/>
      <c r="K21" s="445"/>
    </row>
    <row r="22" spans="1:11" ht="12.75" customHeight="1" thickBot="1">
      <c r="A22" s="131" t="s">
        <v>23</v>
      </c>
      <c r="B22" s="130" t="s">
        <v>126</v>
      </c>
      <c r="C22" s="49"/>
      <c r="D22" s="49"/>
      <c r="E22" s="49"/>
      <c r="F22" s="305">
        <f>C22+E22</f>
        <v>0</v>
      </c>
      <c r="G22" s="130" t="s">
        <v>88</v>
      </c>
      <c r="H22" s="49"/>
      <c r="I22" s="49"/>
      <c r="J22" s="336"/>
      <c r="K22" s="445"/>
    </row>
    <row r="23" spans="1:11" ht="12.75" customHeight="1" thickBot="1">
      <c r="A23" s="131" t="s">
        <v>24</v>
      </c>
      <c r="B23" s="130" t="s">
        <v>127</v>
      </c>
      <c r="C23" s="49"/>
      <c r="D23" s="49"/>
      <c r="E23" s="49"/>
      <c r="F23" s="305">
        <f>C23+E23</f>
        <v>0</v>
      </c>
      <c r="G23" s="129" t="s">
        <v>129</v>
      </c>
      <c r="H23" s="49"/>
      <c r="I23" s="49"/>
      <c r="J23" s="336"/>
      <c r="K23" s="445"/>
    </row>
    <row r="24" spans="1:11" ht="12.75" customHeight="1" thickBot="1">
      <c r="A24" s="131" t="s">
        <v>25</v>
      </c>
      <c r="B24" s="130" t="s">
        <v>271</v>
      </c>
      <c r="C24" s="132">
        <f>+C25+C26</f>
        <v>0</v>
      </c>
      <c r="D24" s="132"/>
      <c r="E24" s="132">
        <f>+E25+E26</f>
        <v>0</v>
      </c>
      <c r="F24" s="132">
        <f>+F25+F26</f>
        <v>0</v>
      </c>
      <c r="G24" s="130" t="s">
        <v>114</v>
      </c>
      <c r="H24" s="49"/>
      <c r="I24" s="49"/>
      <c r="J24" s="336"/>
      <c r="K24" s="445"/>
    </row>
    <row r="25" spans="1:11" ht="12.75" customHeight="1" thickBot="1">
      <c r="A25" s="128" t="s">
        <v>26</v>
      </c>
      <c r="B25" s="129" t="s">
        <v>268</v>
      </c>
      <c r="C25" s="111"/>
      <c r="D25" s="111"/>
      <c r="E25" s="111"/>
      <c r="F25" s="306">
        <f>C25+E25</f>
        <v>0</v>
      </c>
      <c r="G25" s="123" t="s">
        <v>347</v>
      </c>
      <c r="H25" s="111"/>
      <c r="I25" s="111"/>
      <c r="J25" s="336"/>
      <c r="K25" s="445"/>
    </row>
    <row r="26" spans="1:11" ht="12.75" customHeight="1" thickBot="1">
      <c r="A26" s="131" t="s">
        <v>27</v>
      </c>
      <c r="B26" s="130" t="s">
        <v>269</v>
      </c>
      <c r="C26" s="49"/>
      <c r="D26" s="49"/>
      <c r="E26" s="49"/>
      <c r="F26" s="305">
        <f>C26+E26</f>
        <v>0</v>
      </c>
      <c r="G26" s="125" t="s">
        <v>353</v>
      </c>
      <c r="H26" s="49"/>
      <c r="I26" s="49"/>
      <c r="J26" s="336"/>
      <c r="K26" s="445"/>
    </row>
    <row r="27" spans="1:11" ht="12.75" customHeight="1" thickBot="1">
      <c r="A27" s="124" t="s">
        <v>28</v>
      </c>
      <c r="B27" s="130" t="s">
        <v>458</v>
      </c>
      <c r="C27" s="49"/>
      <c r="D27" s="49"/>
      <c r="E27" s="49"/>
      <c r="F27" s="305">
        <f>C27+E27</f>
        <v>0</v>
      </c>
      <c r="G27" s="125" t="s">
        <v>354</v>
      </c>
      <c r="H27" s="49"/>
      <c r="I27" s="49"/>
      <c r="J27" s="336"/>
      <c r="K27" s="445"/>
    </row>
    <row r="28" spans="1:11" ht="12.75" customHeight="1" thickBot="1">
      <c r="A28" s="158" t="s">
        <v>29</v>
      </c>
      <c r="B28" s="129" t="s">
        <v>226</v>
      </c>
      <c r="C28" s="111"/>
      <c r="D28" s="111"/>
      <c r="E28" s="111"/>
      <c r="F28" s="306">
        <f>C28+E28</f>
        <v>0</v>
      </c>
      <c r="G28" s="189" t="s">
        <v>467</v>
      </c>
      <c r="H28" s="111">
        <v>6027000</v>
      </c>
      <c r="I28" s="111">
        <v>6026795</v>
      </c>
      <c r="J28" s="336"/>
      <c r="K28" s="449">
        <v>6026795</v>
      </c>
    </row>
    <row r="29" spans="1:11" ht="24" customHeight="1" thickBot="1">
      <c r="A29" s="127" t="s">
        <v>30</v>
      </c>
      <c r="B29" s="60" t="s">
        <v>366</v>
      </c>
      <c r="C29" s="110">
        <f>+C19+C24+C27+C28</f>
        <v>82928000</v>
      </c>
      <c r="D29" s="110">
        <v>87003401</v>
      </c>
      <c r="E29" s="110">
        <v>6282357</v>
      </c>
      <c r="F29" s="262">
        <v>93285758</v>
      </c>
      <c r="G29" s="60" t="s">
        <v>368</v>
      </c>
      <c r="H29" s="110">
        <f>SUM(H19:H28)</f>
        <v>6027000</v>
      </c>
      <c r="I29" s="110">
        <f>SUM(I19:I28)</f>
        <v>6026795</v>
      </c>
      <c r="J29" s="335"/>
      <c r="K29" s="446">
        <v>6026795</v>
      </c>
    </row>
    <row r="30" spans="1:11" ht="13.5" customHeight="1" thickBot="1">
      <c r="A30" s="127" t="s">
        <v>31</v>
      </c>
      <c r="B30" s="133" t="s">
        <v>367</v>
      </c>
      <c r="C30" s="326">
        <f>+C18+C29</f>
        <v>355935000</v>
      </c>
      <c r="D30" s="326">
        <v>398483148</v>
      </c>
      <c r="E30" s="326">
        <f>+E18+E29</f>
        <v>8336710</v>
      </c>
      <c r="F30" s="327">
        <v>406819858</v>
      </c>
      <c r="G30" s="133" t="s">
        <v>369</v>
      </c>
      <c r="H30" s="326">
        <f>+H18+H29</f>
        <v>275405000</v>
      </c>
      <c r="I30" s="326">
        <f>+I18+I29</f>
        <v>326194119</v>
      </c>
      <c r="J30" s="337">
        <v>8336710</v>
      </c>
      <c r="K30" s="446">
        <v>334530829</v>
      </c>
    </row>
    <row r="31" spans="1:11" ht="13.5" customHeight="1" thickBot="1">
      <c r="A31" s="127" t="s">
        <v>32</v>
      </c>
      <c r="B31" s="133"/>
      <c r="C31" s="326"/>
      <c r="D31" s="326"/>
      <c r="E31" s="326"/>
      <c r="F31" s="327"/>
      <c r="G31" s="133"/>
      <c r="H31" s="326"/>
      <c r="I31" s="326" t="str">
        <f>IF(E18-I18&gt;0,E18-I18,"-")</f>
        <v>-</v>
      </c>
      <c r="J31" s="337"/>
      <c r="K31" s="445"/>
    </row>
    <row r="32" spans="1:11" ht="13.5" customHeight="1" thickBot="1">
      <c r="A32" s="127" t="s">
        <v>33</v>
      </c>
      <c r="B32" s="133"/>
      <c r="C32" s="326"/>
      <c r="D32" s="326"/>
      <c r="E32" s="326"/>
      <c r="F32" s="326"/>
      <c r="G32" s="133"/>
      <c r="H32" s="326"/>
      <c r="I32" s="326" t="str">
        <f>IF(E30-I30&gt;0,E30-I30,"-")</f>
        <v>-</v>
      </c>
      <c r="J32" s="337"/>
      <c r="K32" s="445"/>
    </row>
    <row r="33" spans="2:7" ht="18.75">
      <c r="B33" s="465"/>
      <c r="C33" s="465"/>
      <c r="D33" s="465"/>
      <c r="E33" s="465"/>
      <c r="F33" s="465"/>
      <c r="G33" s="465"/>
    </row>
  </sheetData>
  <sheetProtection/>
  <mergeCells count="3">
    <mergeCell ref="A3:A4"/>
    <mergeCell ref="B33:G33"/>
    <mergeCell ref="A2:K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3"/>
  <sheetViews>
    <sheetView zoomScaleSheetLayoutView="115" zoomScalePageLayoutView="0" workbookViewId="0" topLeftCell="A1">
      <selection activeCell="E31" sqref="E31"/>
    </sheetView>
  </sheetViews>
  <sheetFormatPr defaultColWidth="9.00390625" defaultRowHeight="12.75"/>
  <cols>
    <col min="1" max="1" width="5.00390625" style="36" customWidth="1"/>
    <col min="2" max="2" width="37.50390625" style="70" customWidth="1"/>
    <col min="3" max="3" width="9.375" style="36" customWidth="1"/>
    <col min="4" max="5" width="12.125" style="36" customWidth="1"/>
    <col min="6" max="6" width="13.125" style="36" customWidth="1"/>
    <col min="7" max="7" width="32.125" style="36" customWidth="1"/>
    <col min="8" max="8" width="13.00390625" style="36" customWidth="1"/>
    <col min="9" max="9" width="12.625" style="36" customWidth="1"/>
    <col min="10" max="10" width="13.125" style="36" customWidth="1"/>
    <col min="11" max="11" width="14.125" style="36" customWidth="1"/>
    <col min="12" max="16384" width="9.375" style="36" customWidth="1"/>
  </cols>
  <sheetData>
    <row r="1" spans="2:11" ht="31.5">
      <c r="B1" s="112" t="s">
        <v>90</v>
      </c>
      <c r="C1" s="113"/>
      <c r="D1" s="113"/>
      <c r="E1" s="113"/>
      <c r="F1" s="113"/>
      <c r="G1" s="113"/>
      <c r="H1" s="113"/>
      <c r="I1" s="113"/>
      <c r="J1" s="113"/>
      <c r="K1" s="328"/>
    </row>
    <row r="2" spans="1:11" ht="14.25" thickBot="1">
      <c r="A2" s="469" t="s">
        <v>520</v>
      </c>
      <c r="B2" s="470"/>
      <c r="C2" s="470"/>
      <c r="D2" s="470"/>
      <c r="E2" s="470"/>
      <c r="F2" s="470"/>
      <c r="G2" s="470"/>
      <c r="H2" s="470"/>
      <c r="I2" s="470"/>
      <c r="J2" s="470"/>
      <c r="K2" s="468"/>
    </row>
    <row r="3" spans="1:11" ht="13.5" customHeight="1" thickBot="1">
      <c r="A3" s="463" t="s">
        <v>48</v>
      </c>
      <c r="B3" s="114" t="s">
        <v>38</v>
      </c>
      <c r="C3" s="115"/>
      <c r="D3" s="257"/>
      <c r="E3" s="257"/>
      <c r="F3" s="257"/>
      <c r="G3" s="114" t="s">
        <v>39</v>
      </c>
      <c r="H3" s="116"/>
      <c r="I3" s="264"/>
      <c r="J3" s="265"/>
      <c r="K3" s="432"/>
    </row>
    <row r="4" spans="1:11" s="117" customFormat="1" ht="37.5" customHeight="1" thickBot="1">
      <c r="A4" s="464"/>
      <c r="B4" s="71" t="s">
        <v>41</v>
      </c>
      <c r="C4" s="72" t="str">
        <f>+CONCATENATE('1.1.sz.mell.'!C3," eredeti előirányzat")</f>
        <v> eredeti előirányzat</v>
      </c>
      <c r="D4" s="258" t="s">
        <v>499</v>
      </c>
      <c r="E4" s="258" t="s">
        <v>510</v>
      </c>
      <c r="F4" s="258" t="s">
        <v>501</v>
      </c>
      <c r="G4" s="71" t="s">
        <v>41</v>
      </c>
      <c r="H4" s="72" t="str">
        <f>+C4</f>
        <v> eredeti előirányzat</v>
      </c>
      <c r="I4" s="72" t="s">
        <v>499</v>
      </c>
      <c r="J4" s="266" t="s">
        <v>511</v>
      </c>
      <c r="K4" s="433" t="s">
        <v>503</v>
      </c>
    </row>
    <row r="5" spans="1:11" s="117" customFormat="1" ht="13.5" thickBot="1">
      <c r="A5" s="118" t="s">
        <v>370</v>
      </c>
      <c r="B5" s="119" t="s">
        <v>371</v>
      </c>
      <c r="C5" s="120" t="s">
        <v>372</v>
      </c>
      <c r="D5" s="259" t="s">
        <v>374</v>
      </c>
      <c r="E5" s="259" t="s">
        <v>373</v>
      </c>
      <c r="F5" s="259" t="s">
        <v>375</v>
      </c>
      <c r="G5" s="119" t="s">
        <v>376</v>
      </c>
      <c r="H5" s="120" t="s">
        <v>377</v>
      </c>
      <c r="I5" s="120" t="s">
        <v>489</v>
      </c>
      <c r="J5" s="424" t="s">
        <v>490</v>
      </c>
      <c r="K5" s="432"/>
    </row>
    <row r="6" spans="1:12" ht="12.75" customHeight="1" thickBot="1">
      <c r="A6" s="122" t="s">
        <v>7</v>
      </c>
      <c r="B6" s="123" t="s">
        <v>494</v>
      </c>
      <c r="C6" s="106"/>
      <c r="D6" s="106">
        <v>60800000</v>
      </c>
      <c r="E6" s="106"/>
      <c r="F6" s="303">
        <f aca="true" t="shared" si="0" ref="F6:F16">C6+D6</f>
        <v>60800000</v>
      </c>
      <c r="G6" s="123" t="s">
        <v>123</v>
      </c>
      <c r="H6" s="106">
        <v>9000000</v>
      </c>
      <c r="I6" s="422">
        <v>6300000</v>
      </c>
      <c r="J6" s="388"/>
      <c r="K6" s="427">
        <v>6300000</v>
      </c>
      <c r="L6" s="328"/>
    </row>
    <row r="7" spans="1:12" ht="12.75" customHeight="1" thickBot="1">
      <c r="A7" s="124" t="s">
        <v>8</v>
      </c>
      <c r="B7" s="125" t="s">
        <v>274</v>
      </c>
      <c r="C7" s="107"/>
      <c r="D7" s="107"/>
      <c r="E7" s="106"/>
      <c r="F7" s="303">
        <f t="shared" si="0"/>
        <v>0</v>
      </c>
      <c r="G7" s="125" t="s">
        <v>497</v>
      </c>
      <c r="H7" s="107"/>
      <c r="I7" s="108">
        <v>3300000</v>
      </c>
      <c r="J7" s="388"/>
      <c r="K7" s="427">
        <f aca="true" t="shared" si="1" ref="K7:K29">H7+I7</f>
        <v>3300000</v>
      </c>
      <c r="L7" s="328"/>
    </row>
    <row r="8" spans="1:12" ht="12.75" customHeight="1" thickBot="1">
      <c r="A8" s="124" t="s">
        <v>9</v>
      </c>
      <c r="B8" s="125" t="s">
        <v>3</v>
      </c>
      <c r="C8" s="107"/>
      <c r="D8" s="107">
        <v>143621</v>
      </c>
      <c r="E8" s="106"/>
      <c r="F8" s="303">
        <v>143621</v>
      </c>
      <c r="G8" s="125" t="s">
        <v>109</v>
      </c>
      <c r="H8" s="107">
        <v>71530000</v>
      </c>
      <c r="I8" s="108">
        <v>127330650</v>
      </c>
      <c r="J8" s="388"/>
      <c r="K8" s="427">
        <v>127330650</v>
      </c>
      <c r="L8" s="328"/>
    </row>
    <row r="9" spans="1:12" ht="12.75" customHeight="1" thickBot="1">
      <c r="A9" s="124" t="s">
        <v>10</v>
      </c>
      <c r="B9" s="125" t="s">
        <v>495</v>
      </c>
      <c r="C9" s="107"/>
      <c r="D9" s="107"/>
      <c r="E9" s="106"/>
      <c r="F9" s="303">
        <f t="shared" si="0"/>
        <v>0</v>
      </c>
      <c r="G9" s="125" t="s">
        <v>498</v>
      </c>
      <c r="H9" s="107">
        <v>46542000</v>
      </c>
      <c r="I9" s="108">
        <v>46542354</v>
      </c>
      <c r="J9" s="388"/>
      <c r="K9" s="427">
        <v>46542354</v>
      </c>
      <c r="L9" s="328"/>
    </row>
    <row r="10" spans="1:12" ht="12.75" customHeight="1" thickBot="1">
      <c r="A10" s="124" t="s">
        <v>11</v>
      </c>
      <c r="B10" s="125" t="s">
        <v>275</v>
      </c>
      <c r="C10" s="107"/>
      <c r="D10" s="107"/>
      <c r="E10" s="106"/>
      <c r="F10" s="303">
        <f t="shared" si="0"/>
        <v>0</v>
      </c>
      <c r="G10" s="125" t="s">
        <v>125</v>
      </c>
      <c r="H10" s="107"/>
      <c r="I10" s="108"/>
      <c r="J10" s="388"/>
      <c r="K10" s="427">
        <f t="shared" si="1"/>
        <v>0</v>
      </c>
      <c r="L10" s="328"/>
    </row>
    <row r="11" spans="1:12" ht="12.75" customHeight="1" thickBot="1">
      <c r="A11" s="124" t="s">
        <v>12</v>
      </c>
      <c r="B11" s="125" t="s">
        <v>276</v>
      </c>
      <c r="C11" s="108"/>
      <c r="D11" s="108">
        <v>398000</v>
      </c>
      <c r="E11" s="438"/>
      <c r="F11" s="303">
        <v>398000</v>
      </c>
      <c r="G11" s="190"/>
      <c r="H11" s="107"/>
      <c r="I11" s="108"/>
      <c r="J11" s="388"/>
      <c r="K11" s="427">
        <f t="shared" si="1"/>
        <v>0</v>
      </c>
      <c r="L11" s="328"/>
    </row>
    <row r="12" spans="1:12" ht="12.75" customHeight="1" thickBot="1">
      <c r="A12" s="124" t="s">
        <v>13</v>
      </c>
      <c r="B12" s="30"/>
      <c r="C12" s="107"/>
      <c r="D12" s="107"/>
      <c r="E12" s="106"/>
      <c r="F12" s="303">
        <f t="shared" si="0"/>
        <v>0</v>
      </c>
      <c r="G12" s="190"/>
      <c r="H12" s="107"/>
      <c r="I12" s="108"/>
      <c r="J12" s="388"/>
      <c r="K12" s="427">
        <f t="shared" si="1"/>
        <v>0</v>
      </c>
      <c r="L12" s="328"/>
    </row>
    <row r="13" spans="1:12" ht="12.75" customHeight="1" thickBot="1">
      <c r="A13" s="124" t="s">
        <v>14</v>
      </c>
      <c r="B13" s="30"/>
      <c r="C13" s="107"/>
      <c r="D13" s="107"/>
      <c r="E13" s="106"/>
      <c r="F13" s="303">
        <f t="shared" si="0"/>
        <v>0</v>
      </c>
      <c r="G13" s="191"/>
      <c r="H13" s="107"/>
      <c r="I13" s="108"/>
      <c r="J13" s="388"/>
      <c r="K13" s="427">
        <f t="shared" si="1"/>
        <v>0</v>
      </c>
      <c r="L13" s="328"/>
    </row>
    <row r="14" spans="1:12" ht="12.75" customHeight="1" thickBot="1">
      <c r="A14" s="124" t="s">
        <v>15</v>
      </c>
      <c r="B14" s="188"/>
      <c r="C14" s="108"/>
      <c r="D14" s="108"/>
      <c r="E14" s="438"/>
      <c r="F14" s="303">
        <f t="shared" si="0"/>
        <v>0</v>
      </c>
      <c r="G14" s="190"/>
      <c r="H14" s="107"/>
      <c r="I14" s="108"/>
      <c r="J14" s="388"/>
      <c r="K14" s="427">
        <f t="shared" si="1"/>
        <v>0</v>
      </c>
      <c r="L14" s="328"/>
    </row>
    <row r="15" spans="1:12" ht="12.75" customHeight="1" thickBot="1">
      <c r="A15" s="124" t="s">
        <v>16</v>
      </c>
      <c r="B15" s="30"/>
      <c r="C15" s="108"/>
      <c r="D15" s="108"/>
      <c r="E15" s="438"/>
      <c r="F15" s="303">
        <f t="shared" si="0"/>
        <v>0</v>
      </c>
      <c r="G15" s="190"/>
      <c r="H15" s="107"/>
      <c r="I15" s="108"/>
      <c r="J15" s="388"/>
      <c r="K15" s="427">
        <f t="shared" si="1"/>
        <v>0</v>
      </c>
      <c r="L15" s="328"/>
    </row>
    <row r="16" spans="1:12" ht="12.75" customHeight="1" thickBot="1">
      <c r="A16" s="158" t="s">
        <v>17</v>
      </c>
      <c r="B16" s="189"/>
      <c r="C16" s="160"/>
      <c r="D16" s="160"/>
      <c r="E16" s="160"/>
      <c r="F16" s="303">
        <f t="shared" si="0"/>
        <v>0</v>
      </c>
      <c r="G16" s="159" t="s">
        <v>37</v>
      </c>
      <c r="H16" s="267"/>
      <c r="I16" s="160"/>
      <c r="J16" s="388"/>
      <c r="K16" s="427">
        <f t="shared" si="1"/>
        <v>0</v>
      </c>
      <c r="L16" s="328"/>
    </row>
    <row r="17" spans="1:12" ht="15.75" customHeight="1" thickBot="1">
      <c r="A17" s="127" t="s">
        <v>18</v>
      </c>
      <c r="B17" s="60" t="s">
        <v>284</v>
      </c>
      <c r="C17" s="110">
        <f>+C6+C8+C9+C11+C12+C13+C14+C15+C16</f>
        <v>0</v>
      </c>
      <c r="D17" s="110">
        <f>+D6+D8+D9+D11+D12+D13+D14+D15+D16</f>
        <v>61341621</v>
      </c>
      <c r="E17" s="110"/>
      <c r="F17" s="110">
        <f>+F6+F8+F9+F11+F12+F13+F14+F15+F16</f>
        <v>61341621</v>
      </c>
      <c r="G17" s="60" t="s">
        <v>285</v>
      </c>
      <c r="H17" s="110">
        <f>+H6+H8+H10+H11+H12+H13+H14+H15+H16</f>
        <v>80530000</v>
      </c>
      <c r="I17" s="425">
        <f>+I6+I8+I10+I11+I12+I13+I14+I15+I16</f>
        <v>133630650</v>
      </c>
      <c r="J17" s="428"/>
      <c r="K17" s="428">
        <f>+K6+K8+K10+K11+K12+K13+K14+K15+K16</f>
        <v>133630650</v>
      </c>
      <c r="L17" s="328"/>
    </row>
    <row r="18" spans="1:12" ht="12.75" customHeight="1" thickBot="1">
      <c r="A18" s="122" t="s">
        <v>19</v>
      </c>
      <c r="B18" s="135" t="s">
        <v>496</v>
      </c>
      <c r="C18" s="142">
        <f>+C19+C20+C21+C22+C23</f>
        <v>0</v>
      </c>
      <c r="D18" s="142">
        <f>+D19+D20+D21+D22+D23</f>
        <v>0</v>
      </c>
      <c r="E18" s="142"/>
      <c r="F18" s="142">
        <f>+F19+F20+F21+F22+F23</f>
        <v>0</v>
      </c>
      <c r="G18" s="130" t="s">
        <v>113</v>
      </c>
      <c r="H18" s="268"/>
      <c r="I18" s="426"/>
      <c r="J18" s="429"/>
      <c r="K18" s="430">
        <f t="shared" si="1"/>
        <v>0</v>
      </c>
      <c r="L18" s="328"/>
    </row>
    <row r="19" spans="1:12" ht="12.75" customHeight="1" thickBot="1">
      <c r="A19" s="124" t="s">
        <v>20</v>
      </c>
      <c r="B19" s="136" t="s">
        <v>130</v>
      </c>
      <c r="C19" s="49"/>
      <c r="D19" s="49"/>
      <c r="E19" s="49"/>
      <c r="F19" s="305">
        <f>C19+D19</f>
        <v>0</v>
      </c>
      <c r="G19" s="130" t="s">
        <v>116</v>
      </c>
      <c r="H19" s="49"/>
      <c r="I19" s="336"/>
      <c r="J19" s="429"/>
      <c r="K19" s="430">
        <f t="shared" si="1"/>
        <v>0</v>
      </c>
      <c r="L19" s="328"/>
    </row>
    <row r="20" spans="1:12" ht="12.75" customHeight="1" thickBot="1">
      <c r="A20" s="122" t="s">
        <v>21</v>
      </c>
      <c r="B20" s="136" t="s">
        <v>131</v>
      </c>
      <c r="C20" s="49"/>
      <c r="D20" s="49"/>
      <c r="E20" s="49"/>
      <c r="F20" s="305">
        <f>C20+D20</f>
        <v>0</v>
      </c>
      <c r="G20" s="130" t="s">
        <v>87</v>
      </c>
      <c r="H20" s="49"/>
      <c r="I20" s="336"/>
      <c r="J20" s="429"/>
      <c r="K20" s="430">
        <f t="shared" si="1"/>
        <v>0</v>
      </c>
      <c r="L20" s="328"/>
    </row>
    <row r="21" spans="1:12" ht="12.75" customHeight="1" thickBot="1">
      <c r="A21" s="124" t="s">
        <v>22</v>
      </c>
      <c r="B21" s="136" t="s">
        <v>132</v>
      </c>
      <c r="C21" s="49"/>
      <c r="D21" s="49"/>
      <c r="E21" s="49"/>
      <c r="F21" s="305">
        <f>C21+D21</f>
        <v>0</v>
      </c>
      <c r="G21" s="130" t="s">
        <v>88</v>
      </c>
      <c r="H21" s="49"/>
      <c r="I21" s="336"/>
      <c r="J21" s="429"/>
      <c r="K21" s="430">
        <f t="shared" si="1"/>
        <v>0</v>
      </c>
      <c r="L21" s="328"/>
    </row>
    <row r="22" spans="1:12" ht="12.75" customHeight="1" thickBot="1">
      <c r="A22" s="122" t="s">
        <v>23</v>
      </c>
      <c r="B22" s="136" t="s">
        <v>133</v>
      </c>
      <c r="C22" s="49"/>
      <c r="D22" s="49"/>
      <c r="E22" s="49"/>
      <c r="F22" s="305">
        <f>C22+D22</f>
        <v>0</v>
      </c>
      <c r="G22" s="129" t="s">
        <v>129</v>
      </c>
      <c r="H22" s="49"/>
      <c r="I22" s="336"/>
      <c r="J22" s="429"/>
      <c r="K22" s="430">
        <f t="shared" si="1"/>
        <v>0</v>
      </c>
      <c r="L22" s="328"/>
    </row>
    <row r="23" spans="1:12" ht="12.75" customHeight="1" thickBot="1">
      <c r="A23" s="124" t="s">
        <v>24</v>
      </c>
      <c r="B23" s="137" t="s">
        <v>134</v>
      </c>
      <c r="C23" s="49"/>
      <c r="D23" s="49"/>
      <c r="E23" s="49"/>
      <c r="F23" s="305">
        <f>C23+D23</f>
        <v>0</v>
      </c>
      <c r="G23" s="130" t="s">
        <v>117</v>
      </c>
      <c r="H23" s="49"/>
      <c r="I23" s="336"/>
      <c r="J23" s="429"/>
      <c r="K23" s="430">
        <f t="shared" si="1"/>
        <v>0</v>
      </c>
      <c r="L23" s="328"/>
    </row>
    <row r="24" spans="1:12" ht="12.75" customHeight="1" thickBot="1">
      <c r="A24" s="122" t="s">
        <v>25</v>
      </c>
      <c r="B24" s="138" t="s">
        <v>135</v>
      </c>
      <c r="C24" s="132">
        <f>+C25+C26+C27+C28+C29</f>
        <v>0</v>
      </c>
      <c r="D24" s="132">
        <f>+D25+D26+D27+D28+D29</f>
        <v>0</v>
      </c>
      <c r="E24" s="132"/>
      <c r="F24" s="132">
        <f>+F25+F26+F27+F28+F29</f>
        <v>0</v>
      </c>
      <c r="G24" s="139" t="s">
        <v>115</v>
      </c>
      <c r="H24" s="49"/>
      <c r="I24" s="336"/>
      <c r="J24" s="429"/>
      <c r="K24" s="430">
        <f t="shared" si="1"/>
        <v>0</v>
      </c>
      <c r="L24" s="328"/>
    </row>
    <row r="25" spans="1:12" ht="12.75" customHeight="1" thickBot="1">
      <c r="A25" s="124" t="s">
        <v>26</v>
      </c>
      <c r="B25" s="137" t="s">
        <v>136</v>
      </c>
      <c r="C25" s="49"/>
      <c r="D25" s="49"/>
      <c r="E25" s="49"/>
      <c r="F25" s="305">
        <f>C25+D25</f>
        <v>0</v>
      </c>
      <c r="G25" s="139" t="s">
        <v>278</v>
      </c>
      <c r="H25" s="49"/>
      <c r="I25" s="336"/>
      <c r="J25" s="429"/>
      <c r="K25" s="430">
        <f t="shared" si="1"/>
        <v>0</v>
      </c>
      <c r="L25" s="328"/>
    </row>
    <row r="26" spans="1:12" ht="12.75" customHeight="1" thickBot="1">
      <c r="A26" s="122" t="s">
        <v>27</v>
      </c>
      <c r="B26" s="137" t="s">
        <v>137</v>
      </c>
      <c r="C26" s="49"/>
      <c r="D26" s="49"/>
      <c r="E26" s="49"/>
      <c r="F26" s="305">
        <f>C26+D26</f>
        <v>0</v>
      </c>
      <c r="G26" s="134"/>
      <c r="H26" s="49"/>
      <c r="I26" s="336"/>
      <c r="J26" s="429"/>
      <c r="K26" s="430">
        <f t="shared" si="1"/>
        <v>0</v>
      </c>
      <c r="L26" s="328"/>
    </row>
    <row r="27" spans="1:12" ht="12.75" customHeight="1" thickBot="1">
      <c r="A27" s="124" t="s">
        <v>28</v>
      </c>
      <c r="B27" s="136" t="s">
        <v>138</v>
      </c>
      <c r="C27" s="49"/>
      <c r="D27" s="49"/>
      <c r="E27" s="49"/>
      <c r="F27" s="305">
        <f>C27+D27</f>
        <v>0</v>
      </c>
      <c r="G27" s="58"/>
      <c r="H27" s="49"/>
      <c r="I27" s="336"/>
      <c r="J27" s="429"/>
      <c r="K27" s="430">
        <f t="shared" si="1"/>
        <v>0</v>
      </c>
      <c r="L27" s="328"/>
    </row>
    <row r="28" spans="1:12" ht="12.75" customHeight="1" thickBot="1">
      <c r="A28" s="122" t="s">
        <v>29</v>
      </c>
      <c r="B28" s="140" t="s">
        <v>139</v>
      </c>
      <c r="C28" s="49"/>
      <c r="D28" s="49"/>
      <c r="E28" s="49"/>
      <c r="F28" s="305">
        <f>C28+D28</f>
        <v>0</v>
      </c>
      <c r="G28" s="30"/>
      <c r="H28" s="49"/>
      <c r="I28" s="336"/>
      <c r="J28" s="429"/>
      <c r="K28" s="430">
        <f t="shared" si="1"/>
        <v>0</v>
      </c>
      <c r="L28" s="328"/>
    </row>
    <row r="29" spans="1:12" ht="12.75" customHeight="1" thickBot="1">
      <c r="A29" s="124" t="s">
        <v>30</v>
      </c>
      <c r="B29" s="141" t="s">
        <v>140</v>
      </c>
      <c r="C29" s="49"/>
      <c r="D29" s="49"/>
      <c r="E29" s="49"/>
      <c r="F29" s="305">
        <f>C29+D29</f>
        <v>0</v>
      </c>
      <c r="G29" s="58"/>
      <c r="H29" s="49"/>
      <c r="I29" s="336"/>
      <c r="J29" s="429"/>
      <c r="K29" s="430">
        <f t="shared" si="1"/>
        <v>0</v>
      </c>
      <c r="L29" s="328"/>
    </row>
    <row r="30" spans="1:12" ht="21.75" customHeight="1" thickBot="1">
      <c r="A30" s="127" t="s">
        <v>31</v>
      </c>
      <c r="B30" s="60" t="s">
        <v>277</v>
      </c>
      <c r="C30" s="110">
        <f>+C18+C24</f>
        <v>0</v>
      </c>
      <c r="D30" s="110">
        <f>+D18+D24</f>
        <v>0</v>
      </c>
      <c r="E30" s="110"/>
      <c r="F30" s="110">
        <f>+F18+F24</f>
        <v>0</v>
      </c>
      <c r="G30" s="60" t="s">
        <v>279</v>
      </c>
      <c r="H30" s="110">
        <f>SUM(H18:H29)</f>
        <v>0</v>
      </c>
      <c r="I30" s="425">
        <f>SUM(I18:I29)</f>
        <v>0</v>
      </c>
      <c r="J30" s="428"/>
      <c r="K30" s="428">
        <f>SUM(K18:K29)</f>
        <v>0</v>
      </c>
      <c r="L30" s="328"/>
    </row>
    <row r="31" spans="1:12" ht="13.5" customHeight="1" thickBot="1">
      <c r="A31" s="127" t="s">
        <v>32</v>
      </c>
      <c r="B31" s="133" t="s">
        <v>280</v>
      </c>
      <c r="C31" s="326">
        <f>+C17+C30</f>
        <v>0</v>
      </c>
      <c r="D31" s="326">
        <f>+D17+D30</f>
        <v>61341621</v>
      </c>
      <c r="E31" s="439"/>
      <c r="F31" s="327">
        <f>+F17+F30</f>
        <v>61341621</v>
      </c>
      <c r="G31" s="133" t="s">
        <v>281</v>
      </c>
      <c r="H31" s="326">
        <f>+H17+H30</f>
        <v>80530000</v>
      </c>
      <c r="I31" s="423">
        <f>+I17+I30</f>
        <v>133630650</v>
      </c>
      <c r="J31" s="431"/>
      <c r="K31" s="431">
        <f>+K17+K30</f>
        <v>133630650</v>
      </c>
      <c r="L31" s="328"/>
    </row>
    <row r="32" spans="1:12" ht="13.5" customHeight="1" thickBot="1">
      <c r="A32" s="127" t="s">
        <v>33</v>
      </c>
      <c r="B32" s="133" t="s">
        <v>91</v>
      </c>
      <c r="C32" s="326"/>
      <c r="D32" s="326"/>
      <c r="E32" s="439"/>
      <c r="F32" s="327"/>
      <c r="G32" s="133" t="s">
        <v>92</v>
      </c>
      <c r="H32" s="326" t="str">
        <f>IF(C17-H17&gt;0,C17-H17,"-")</f>
        <v>-</v>
      </c>
      <c r="I32" s="423" t="str">
        <f>IF(D17-I17&gt;0,D17-I17,"-")</f>
        <v>-</v>
      </c>
      <c r="J32" s="431"/>
      <c r="K32" s="431" t="str">
        <f>IF(F17-K17&gt;0,F17-K17,"-")</f>
        <v>-</v>
      </c>
      <c r="L32" s="328"/>
    </row>
    <row r="33" spans="1:12" ht="13.5" customHeight="1" thickBot="1">
      <c r="A33" s="127" t="s">
        <v>34</v>
      </c>
      <c r="B33" s="133" t="s">
        <v>463</v>
      </c>
      <c r="C33" s="326"/>
      <c r="D33" s="326"/>
      <c r="E33" s="326"/>
      <c r="F33" s="326"/>
      <c r="G33" s="133" t="s">
        <v>464</v>
      </c>
      <c r="H33" s="326" t="str">
        <f>IF(C31-H31&gt;0,C31-H31,"-")</f>
        <v>-</v>
      </c>
      <c r="I33" s="423" t="str">
        <f>IF(D31-I31&gt;0,D31-I31,"-")</f>
        <v>-</v>
      </c>
      <c r="J33" s="431"/>
      <c r="K33" s="431" t="str">
        <f>IF(F31-K31&gt;0,F31-K31,"-")</f>
        <v>-</v>
      </c>
      <c r="L33" s="328"/>
    </row>
  </sheetData>
  <sheetProtection/>
  <mergeCells count="2">
    <mergeCell ref="A3:A4"/>
    <mergeCell ref="A2:K2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0" t="s">
        <v>459</v>
      </c>
      <c r="B1" s="79"/>
      <c r="C1" s="79"/>
      <c r="D1" s="79"/>
      <c r="E1" s="271" t="s">
        <v>86</v>
      </c>
    </row>
    <row r="2" spans="1:5" ht="12.75">
      <c r="A2" s="79"/>
      <c r="B2" s="79"/>
      <c r="C2" s="79"/>
      <c r="D2" s="79"/>
      <c r="E2" s="79"/>
    </row>
    <row r="3" spans="1:5" ht="12.75">
      <c r="A3" s="272"/>
      <c r="B3" s="273"/>
      <c r="C3" s="272"/>
      <c r="D3" s="274"/>
      <c r="E3" s="273"/>
    </row>
    <row r="4" spans="1:5" ht="15.75">
      <c r="A4" s="81" t="str">
        <f>+ÖSSZEFÜGGÉSEK!A6</f>
        <v>2017. évi eredeti előirányzat BEVÉTELEK</v>
      </c>
      <c r="B4" s="275"/>
      <c r="C4" s="276"/>
      <c r="D4" s="274"/>
      <c r="E4" s="273"/>
    </row>
    <row r="5" spans="1:5" ht="12.75">
      <c r="A5" s="272"/>
      <c r="B5" s="273"/>
      <c r="C5" s="272"/>
      <c r="D5" s="274"/>
      <c r="E5" s="273"/>
    </row>
    <row r="6" spans="1:5" ht="12.75">
      <c r="A6" s="272" t="s">
        <v>428</v>
      </c>
      <c r="B6" s="273">
        <f>+'1.1.sz.mell.'!C63</f>
        <v>273007000</v>
      </c>
      <c r="C6" s="272" t="s">
        <v>406</v>
      </c>
      <c r="D6" s="274">
        <f>+'2.1.sz.mell  '!C18+'2.2.sz.mell  '!C17</f>
        <v>273007000</v>
      </c>
      <c r="E6" s="273">
        <f>+B6-D6</f>
        <v>0</v>
      </c>
    </row>
    <row r="7" spans="1:5" ht="12.75">
      <c r="A7" s="272" t="s">
        <v>444</v>
      </c>
      <c r="B7" s="273">
        <f>+'1.1.sz.mell.'!C87</f>
        <v>82928000</v>
      </c>
      <c r="C7" s="272" t="s">
        <v>412</v>
      </c>
      <c r="D7" s="274">
        <f>+'2.1.sz.mell  '!C29+'2.2.sz.mell  '!C30</f>
        <v>82928000</v>
      </c>
      <c r="E7" s="273">
        <f>+B7-D7</f>
        <v>0</v>
      </c>
    </row>
    <row r="8" spans="1:5" ht="12.75">
      <c r="A8" s="272" t="s">
        <v>445</v>
      </c>
      <c r="B8" s="273">
        <f>+'1.1.sz.mell.'!C88</f>
        <v>355935000</v>
      </c>
      <c r="C8" s="272" t="s">
        <v>413</v>
      </c>
      <c r="D8" s="274">
        <f>+'2.1.sz.mell  '!C30+'2.2.sz.mell  '!C31</f>
        <v>355935000</v>
      </c>
      <c r="E8" s="273">
        <f>+B8-D8</f>
        <v>0</v>
      </c>
    </row>
    <row r="9" spans="1:5" ht="12.75">
      <c r="A9" s="272"/>
      <c r="B9" s="273"/>
      <c r="C9" s="272"/>
      <c r="D9" s="274"/>
      <c r="E9" s="273"/>
    </row>
    <row r="10" spans="1:5" ht="15.75">
      <c r="A10" s="81" t="str">
        <f>+ÖSSZEFÜGGÉSEK!A13</f>
        <v>2017. évi előirányzat módosítások BEVÉTELEK</v>
      </c>
      <c r="B10" s="275"/>
      <c r="C10" s="276"/>
      <c r="D10" s="274"/>
      <c r="E10" s="273"/>
    </row>
    <row r="11" spans="1:5" ht="12.75">
      <c r="A11" s="272"/>
      <c r="B11" s="273"/>
      <c r="C11" s="272"/>
      <c r="D11" s="274"/>
      <c r="E11" s="273"/>
    </row>
    <row r="12" spans="1:5" ht="12.75">
      <c r="A12" s="272" t="s">
        <v>429</v>
      </c>
      <c r="B12" s="273">
        <f>+'1.1.sz.mell.'!E63</f>
        <v>2054353</v>
      </c>
      <c r="C12" s="272" t="s">
        <v>407</v>
      </c>
      <c r="D12" s="274">
        <f>+'2.1.sz.mell  '!E18+'2.2.sz.mell  '!D17</f>
        <v>63395974</v>
      </c>
      <c r="E12" s="273">
        <f>+B12-D12</f>
        <v>-61341621</v>
      </c>
    </row>
    <row r="13" spans="1:5" ht="12.75">
      <c r="A13" s="272" t="s">
        <v>430</v>
      </c>
      <c r="B13" s="273">
        <f>+'1.1.sz.mell.'!E87</f>
        <v>6282357</v>
      </c>
      <c r="C13" s="272" t="s">
        <v>414</v>
      </c>
      <c r="D13" s="274">
        <f>+'2.1.sz.mell  '!E29+'2.2.sz.mell  '!D30</f>
        <v>6282357</v>
      </c>
      <c r="E13" s="273">
        <f>+B13-D13</f>
        <v>0</v>
      </c>
    </row>
    <row r="14" spans="1:5" ht="12.75">
      <c r="A14" s="272" t="s">
        <v>431</v>
      </c>
      <c r="B14" s="273">
        <f>+'1.1.sz.mell.'!E88</f>
        <v>8336710</v>
      </c>
      <c r="C14" s="272" t="s">
        <v>415</v>
      </c>
      <c r="D14" s="274">
        <f>+'2.1.sz.mell  '!E30+'2.2.sz.mell  '!D31</f>
        <v>69678331</v>
      </c>
      <c r="E14" s="273">
        <f>+B14-D14</f>
        <v>-61341621</v>
      </c>
    </row>
    <row r="15" spans="1:5" ht="12.75">
      <c r="A15" s="272"/>
      <c r="B15" s="273"/>
      <c r="C15" s="272"/>
      <c r="D15" s="274"/>
      <c r="E15" s="273"/>
    </row>
    <row r="16" spans="1:5" ht="14.25">
      <c r="A16" s="277" t="str">
        <f>+ÖSSZEFÜGGÉSEK!A19</f>
        <v>2017. módosítás utáni módosított előrirányzatok BEVÉTELEK</v>
      </c>
      <c r="B16" s="80"/>
      <c r="C16" s="276"/>
      <c r="D16" s="274"/>
      <c r="E16" s="273"/>
    </row>
    <row r="17" spans="1:5" ht="12.75">
      <c r="A17" s="272"/>
      <c r="B17" s="273"/>
      <c r="C17" s="272"/>
      <c r="D17" s="274"/>
      <c r="E17" s="273"/>
    </row>
    <row r="18" spans="1:5" ht="12.75">
      <c r="A18" s="272" t="s">
        <v>432</v>
      </c>
      <c r="B18" s="273">
        <f>+'1.1.sz.mell.'!F63</f>
        <v>374875721</v>
      </c>
      <c r="C18" s="272" t="s">
        <v>408</v>
      </c>
      <c r="D18" s="274">
        <f>+'2.1.sz.mell  '!F18+'2.2.sz.mell  '!F17</f>
        <v>374875721</v>
      </c>
      <c r="E18" s="273">
        <f>+B18-D18</f>
        <v>0</v>
      </c>
    </row>
    <row r="19" spans="1:5" ht="12.75">
      <c r="A19" s="272" t="s">
        <v>433</v>
      </c>
      <c r="B19" s="273">
        <f>+'1.1.sz.mell.'!F87</f>
        <v>93285758</v>
      </c>
      <c r="C19" s="272" t="s">
        <v>416</v>
      </c>
      <c r="D19" s="274">
        <f>+'2.1.sz.mell  '!F29+'2.2.sz.mell  '!F30</f>
        <v>93285758</v>
      </c>
      <c r="E19" s="273">
        <f>+B19-D19</f>
        <v>0</v>
      </c>
    </row>
    <row r="20" spans="1:5" ht="12.75">
      <c r="A20" s="272" t="s">
        <v>434</v>
      </c>
      <c r="B20" s="273">
        <f>+'1.1.sz.mell.'!F88</f>
        <v>468161479</v>
      </c>
      <c r="C20" s="272" t="s">
        <v>417</v>
      </c>
      <c r="D20" s="274">
        <f>+'2.1.sz.mell  '!F30+'2.2.sz.mell  '!F31</f>
        <v>468161479</v>
      </c>
      <c r="E20" s="273">
        <f>+B20-D20</f>
        <v>0</v>
      </c>
    </row>
    <row r="21" spans="1:5" ht="12.75">
      <c r="A21" s="272"/>
      <c r="B21" s="273"/>
      <c r="C21" s="272"/>
      <c r="D21" s="274"/>
      <c r="E21" s="273"/>
    </row>
    <row r="22" spans="1:5" ht="15.75">
      <c r="A22" s="81" t="str">
        <f>+ÖSSZEFÜGGÉSEK!A25</f>
        <v>2017. évi eredeti előirányzat KIADÁSOK</v>
      </c>
      <c r="B22" s="275"/>
      <c r="C22" s="276"/>
      <c r="D22" s="274"/>
      <c r="E22" s="273"/>
    </row>
    <row r="23" spans="1:5" ht="12.75">
      <c r="A23" s="272"/>
      <c r="B23" s="273"/>
      <c r="C23" s="272"/>
      <c r="D23" s="274"/>
      <c r="E23" s="273"/>
    </row>
    <row r="24" spans="1:5" ht="12.75">
      <c r="A24" s="272" t="s">
        <v>446</v>
      </c>
      <c r="B24" s="273">
        <f>+'1.1.sz.mell.'!C130</f>
        <v>349908000</v>
      </c>
      <c r="C24" s="272" t="s">
        <v>409</v>
      </c>
      <c r="D24" s="274">
        <f>+'2.1.sz.mell  '!H18+'2.2.sz.mell  '!H17</f>
        <v>349908000</v>
      </c>
      <c r="E24" s="273">
        <f>+B24-D24</f>
        <v>0</v>
      </c>
    </row>
    <row r="25" spans="1:5" ht="12.75">
      <c r="A25" s="272" t="s">
        <v>436</v>
      </c>
      <c r="B25" s="273">
        <f>+'1.1.sz.mell.'!C155</f>
        <v>6027000</v>
      </c>
      <c r="C25" s="272" t="s">
        <v>418</v>
      </c>
      <c r="D25" s="274">
        <f>+'2.1.sz.mell  '!H29+'2.2.sz.mell  '!H30</f>
        <v>6027000</v>
      </c>
      <c r="E25" s="273">
        <f>+B25-D25</f>
        <v>0</v>
      </c>
    </row>
    <row r="26" spans="1:5" ht="12.75">
      <c r="A26" s="272" t="s">
        <v>437</v>
      </c>
      <c r="B26" s="273">
        <f>+'1.1.sz.mell.'!C156</f>
        <v>355935000</v>
      </c>
      <c r="C26" s="272" t="s">
        <v>419</v>
      </c>
      <c r="D26" s="274">
        <f>+'2.1.sz.mell  '!H30+'2.2.sz.mell  '!H31</f>
        <v>355935000</v>
      </c>
      <c r="E26" s="273">
        <f>+B26-D26</f>
        <v>0</v>
      </c>
    </row>
    <row r="27" spans="1:5" ht="12.75">
      <c r="A27" s="272"/>
      <c r="B27" s="273"/>
      <c r="C27" s="272"/>
      <c r="D27" s="274"/>
      <c r="E27" s="273"/>
    </row>
    <row r="28" spans="1:5" ht="15.75">
      <c r="A28" s="81" t="str">
        <f>+ÖSSZEFÜGGÉSEK!A31</f>
        <v>2017. évi előirányzat módosítások KIADÁSOK</v>
      </c>
      <c r="B28" s="275"/>
      <c r="C28" s="276"/>
      <c r="D28" s="274"/>
      <c r="E28" s="273"/>
    </row>
    <row r="29" spans="1:5" ht="12.75">
      <c r="A29" s="272"/>
      <c r="B29" s="273"/>
      <c r="C29" s="272"/>
      <c r="D29" s="274"/>
      <c r="E29" s="273"/>
    </row>
    <row r="30" spans="1:5" ht="12.75">
      <c r="A30" s="272" t="s">
        <v>438</v>
      </c>
      <c r="B30" s="273">
        <f>+'1.1.sz.mell.'!E130</f>
        <v>8336710</v>
      </c>
      <c r="C30" s="272" t="s">
        <v>410</v>
      </c>
      <c r="D30" s="274">
        <f>+'2.1.sz.mell  '!I18+'2.2.sz.mell  '!I17</f>
        <v>453797974</v>
      </c>
      <c r="E30" s="273">
        <f>+B30-D30</f>
        <v>-445461264</v>
      </c>
    </row>
    <row r="31" spans="1:5" ht="12.75">
      <c r="A31" s="272" t="s">
        <v>439</v>
      </c>
      <c r="B31" s="273">
        <f>+'1.1.sz.mell.'!E155</f>
        <v>0</v>
      </c>
      <c r="C31" s="272" t="s">
        <v>420</v>
      </c>
      <c r="D31" s="274">
        <f>+'2.1.sz.mell  '!I29+'2.2.sz.mell  '!I30</f>
        <v>6026795</v>
      </c>
      <c r="E31" s="273">
        <f>+B31-D31</f>
        <v>-6026795</v>
      </c>
    </row>
    <row r="32" spans="1:5" ht="12.75">
      <c r="A32" s="272" t="s">
        <v>440</v>
      </c>
      <c r="B32" s="273">
        <f>+'1.1.sz.mell.'!E156</f>
        <v>8336710</v>
      </c>
      <c r="C32" s="272" t="s">
        <v>421</v>
      </c>
      <c r="D32" s="274">
        <f>+'2.1.sz.mell  '!I30+'2.2.sz.mell  '!I31</f>
        <v>459824769</v>
      </c>
      <c r="E32" s="273">
        <f>+B32-D32</f>
        <v>-451488059</v>
      </c>
    </row>
    <row r="33" spans="1:5" ht="12.75">
      <c r="A33" s="272"/>
      <c r="B33" s="273"/>
      <c r="C33" s="272"/>
      <c r="D33" s="274"/>
      <c r="E33" s="273"/>
    </row>
    <row r="34" spans="1:5" ht="15.75">
      <c r="A34" s="278" t="str">
        <f>+ÖSSZEFÜGGÉSEK!A37</f>
        <v>2017. módosítás utáni módosított előirányzatok KIADÁSOK</v>
      </c>
      <c r="B34" s="275"/>
      <c r="C34" s="276"/>
      <c r="D34" s="274"/>
      <c r="E34" s="273"/>
    </row>
    <row r="35" spans="1:5" ht="12.75">
      <c r="A35" s="272"/>
      <c r="B35" s="273"/>
      <c r="C35" s="272"/>
      <c r="D35" s="274"/>
      <c r="E35" s="273"/>
    </row>
    <row r="36" spans="1:5" ht="12.75">
      <c r="A36" s="272" t="s">
        <v>441</v>
      </c>
      <c r="B36" s="273">
        <f>+'1.1.sz.mell.'!F130</f>
        <v>453797974</v>
      </c>
      <c r="C36" s="272" t="s">
        <v>411</v>
      </c>
      <c r="D36" s="274" t="e">
        <f>+'2.1.sz.mell  '!#REF!+'2.2.sz.mell  '!K17</f>
        <v>#REF!</v>
      </c>
      <c r="E36" s="273" t="e">
        <f>+B36-D36</f>
        <v>#REF!</v>
      </c>
    </row>
    <row r="37" spans="1:5" ht="12.75">
      <c r="A37" s="272" t="s">
        <v>442</v>
      </c>
      <c r="B37" s="273">
        <f>+'1.1.sz.mell.'!F155</f>
        <v>6026795</v>
      </c>
      <c r="C37" s="272" t="s">
        <v>422</v>
      </c>
      <c r="D37" s="274" t="e">
        <f>+'2.1.sz.mell  '!#REF!+'2.2.sz.mell  '!K30</f>
        <v>#REF!</v>
      </c>
      <c r="E37" s="273" t="e">
        <f>+B37-D37</f>
        <v>#REF!</v>
      </c>
    </row>
    <row r="38" spans="1:5" ht="12.75">
      <c r="A38" s="272" t="s">
        <v>447</v>
      </c>
      <c r="B38" s="273">
        <f>+'1.1.sz.mell.'!F156</f>
        <v>468161479</v>
      </c>
      <c r="C38" s="272" t="s">
        <v>423</v>
      </c>
      <c r="D38" s="274" t="e">
        <f>+'2.1.sz.mell  '!#REF!+'2.2.sz.mell  '!K31</f>
        <v>#REF!</v>
      </c>
      <c r="E38" s="273" t="e">
        <f>+B38-D38</f>
        <v>#REF!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31.125" style="28" customWidth="1"/>
    <col min="2" max="2" width="12.00390625" style="27" customWidth="1"/>
    <col min="3" max="3" width="13.625" style="27" customWidth="1"/>
    <col min="4" max="4" width="11.625" style="27" customWidth="1"/>
    <col min="5" max="5" width="15.625" style="27" customWidth="1"/>
    <col min="6" max="6" width="15.00390625" style="27" customWidth="1"/>
    <col min="7" max="7" width="15.3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71" t="s">
        <v>0</v>
      </c>
      <c r="B1" s="471"/>
      <c r="C1" s="471"/>
      <c r="D1" s="471"/>
      <c r="E1" s="471"/>
      <c r="F1" s="471"/>
      <c r="G1" s="471"/>
    </row>
    <row r="2" spans="1:7" ht="22.5" customHeight="1" thickBot="1">
      <c r="A2" s="70"/>
      <c r="B2" s="36"/>
      <c r="C2" s="36"/>
      <c r="D2" s="36"/>
      <c r="E2" s="36"/>
      <c r="F2" s="36"/>
      <c r="G2" s="31"/>
    </row>
    <row r="3" spans="1:8" s="29" customFormat="1" ht="44.25" customHeight="1" thickBot="1">
      <c r="A3" s="71" t="s">
        <v>44</v>
      </c>
      <c r="B3" s="72" t="s">
        <v>45</v>
      </c>
      <c r="C3" s="72" t="s">
        <v>46</v>
      </c>
      <c r="D3" s="72" t="str">
        <f>+CONCATENATE("Felhasználás   ",LEFT(ÖSSZEFÜGGÉSEK!A6,4)-1,". XII. 31-ig")</f>
        <v>Felhasználás   2016. XII. 31-ig</v>
      </c>
      <c r="E3" s="72" t="str">
        <f>+CONCATENATE(LEFT(ÖSSZEFÜGGÉSEK!A6,4),". évi",CHAR(10),"eredeti előirányzat")</f>
        <v>2017. évi
eredeti előirányzat</v>
      </c>
      <c r="F3" s="72" t="s">
        <v>492</v>
      </c>
      <c r="G3" s="72" t="s">
        <v>512</v>
      </c>
      <c r="H3" s="32" t="str">
        <f>+CONCATENATE("Módosítás utáni",CHAR(10),LEFT(ÖSSZEFÜGGÉSEK!A6,4),". …….")</f>
        <v>Módosítás utáni
2017. …….</v>
      </c>
    </row>
    <row r="4" spans="1:8" s="36" customFormat="1" ht="12" customHeight="1" thickBot="1">
      <c r="A4" s="33" t="s">
        <v>370</v>
      </c>
      <c r="B4" s="34" t="s">
        <v>371</v>
      </c>
      <c r="C4" s="34" t="s">
        <v>372</v>
      </c>
      <c r="D4" s="34" t="s">
        <v>374</v>
      </c>
      <c r="E4" s="34" t="s">
        <v>373</v>
      </c>
      <c r="F4" s="34"/>
      <c r="G4" s="34" t="s">
        <v>375</v>
      </c>
      <c r="H4" s="35" t="s">
        <v>424</v>
      </c>
    </row>
    <row r="5" spans="1:8" ht="15.75" customHeight="1">
      <c r="A5" s="221" t="s">
        <v>468</v>
      </c>
      <c r="B5" s="21">
        <v>150000</v>
      </c>
      <c r="C5" s="223"/>
      <c r="D5" s="21"/>
      <c r="E5" s="21">
        <v>150000</v>
      </c>
      <c r="F5" s="21">
        <v>150000</v>
      </c>
      <c r="G5" s="21"/>
      <c r="H5" s="37">
        <f>E5+G5</f>
        <v>150000</v>
      </c>
    </row>
    <row r="6" spans="1:8" ht="15.75" customHeight="1">
      <c r="A6" s="221" t="s">
        <v>469</v>
      </c>
      <c r="B6" s="21">
        <v>700000</v>
      </c>
      <c r="C6" s="223"/>
      <c r="D6" s="21"/>
      <c r="E6" s="21">
        <v>700000</v>
      </c>
      <c r="F6" s="21">
        <v>700000</v>
      </c>
      <c r="G6" s="21"/>
      <c r="H6" s="37">
        <f>E6+G6</f>
        <v>700000</v>
      </c>
    </row>
    <row r="7" spans="1:8" ht="15.75" customHeight="1">
      <c r="A7" s="221" t="s">
        <v>470</v>
      </c>
      <c r="B7" s="21">
        <v>1500000</v>
      </c>
      <c r="C7" s="223"/>
      <c r="D7" s="21"/>
      <c r="E7" s="21">
        <v>1500000</v>
      </c>
      <c r="F7" s="21">
        <v>1500000</v>
      </c>
      <c r="G7" s="21"/>
      <c r="H7" s="37">
        <f>E7+G7</f>
        <v>1500000</v>
      </c>
    </row>
    <row r="8" spans="1:8" ht="15.75" customHeight="1">
      <c r="A8" s="222" t="s">
        <v>471</v>
      </c>
      <c r="B8" s="21">
        <v>650000</v>
      </c>
      <c r="C8" s="223"/>
      <c r="D8" s="21"/>
      <c r="E8" s="21">
        <v>650000</v>
      </c>
      <c r="F8" s="21">
        <v>650000</v>
      </c>
      <c r="G8" s="21"/>
      <c r="H8" s="37">
        <f>E8+G8</f>
        <v>650000</v>
      </c>
    </row>
    <row r="9" spans="1:8" ht="15.75" customHeight="1">
      <c r="A9" s="221" t="s">
        <v>472</v>
      </c>
      <c r="B9" s="21">
        <v>6000000</v>
      </c>
      <c r="C9" s="223"/>
      <c r="D9" s="21"/>
      <c r="E9" s="21">
        <v>6000000</v>
      </c>
      <c r="F9" s="21">
        <v>3300000</v>
      </c>
      <c r="G9" s="21"/>
      <c r="H9" s="37">
        <v>3300000</v>
      </c>
    </row>
    <row r="10" spans="1:8" ht="15.75" customHeight="1">
      <c r="A10" s="222"/>
      <c r="B10" s="21"/>
      <c r="C10" s="223"/>
      <c r="D10" s="21"/>
      <c r="E10" s="21"/>
      <c r="F10" s="21"/>
      <c r="G10" s="21"/>
      <c r="H10" s="37">
        <f aca="true" t="shared" si="0" ref="H10:H22">E10+G10</f>
        <v>0</v>
      </c>
    </row>
    <row r="11" spans="1:8" ht="15.75" customHeight="1">
      <c r="A11" s="221"/>
      <c r="B11" s="21"/>
      <c r="C11" s="223"/>
      <c r="D11" s="21"/>
      <c r="E11" s="21"/>
      <c r="F11" s="21"/>
      <c r="G11" s="21"/>
      <c r="H11" s="37">
        <f t="shared" si="0"/>
        <v>0</v>
      </c>
    </row>
    <row r="12" spans="1:8" ht="15.75" customHeight="1">
      <c r="A12" s="221"/>
      <c r="B12" s="21"/>
      <c r="C12" s="223"/>
      <c r="D12" s="21"/>
      <c r="E12" s="21"/>
      <c r="F12" s="21"/>
      <c r="G12" s="21"/>
      <c r="H12" s="37">
        <f t="shared" si="0"/>
        <v>0</v>
      </c>
    </row>
    <row r="13" spans="1:8" ht="15.75" customHeight="1">
      <c r="A13" s="221"/>
      <c r="B13" s="21"/>
      <c r="C13" s="223"/>
      <c r="D13" s="21"/>
      <c r="E13" s="21"/>
      <c r="F13" s="21"/>
      <c r="G13" s="21"/>
      <c r="H13" s="37">
        <f t="shared" si="0"/>
        <v>0</v>
      </c>
    </row>
    <row r="14" spans="1:8" ht="15.75" customHeight="1">
      <c r="A14" s="221"/>
      <c r="B14" s="21"/>
      <c r="C14" s="223"/>
      <c r="D14" s="21"/>
      <c r="E14" s="21"/>
      <c r="F14" s="21"/>
      <c r="G14" s="21"/>
      <c r="H14" s="37">
        <f t="shared" si="0"/>
        <v>0</v>
      </c>
    </row>
    <row r="15" spans="1:8" ht="15.75" customHeight="1">
      <c r="A15" s="221"/>
      <c r="B15" s="21"/>
      <c r="C15" s="223"/>
      <c r="D15" s="21"/>
      <c r="E15" s="21"/>
      <c r="F15" s="21"/>
      <c r="G15" s="21"/>
      <c r="H15" s="37">
        <f t="shared" si="0"/>
        <v>0</v>
      </c>
    </row>
    <row r="16" spans="1:8" ht="15.75" customHeight="1">
      <c r="A16" s="221"/>
      <c r="B16" s="21"/>
      <c r="C16" s="223"/>
      <c r="D16" s="21"/>
      <c r="E16" s="21"/>
      <c r="F16" s="21"/>
      <c r="G16" s="21"/>
      <c r="H16" s="37">
        <f t="shared" si="0"/>
        <v>0</v>
      </c>
    </row>
    <row r="17" spans="1:8" ht="15.75" customHeight="1">
      <c r="A17" s="221"/>
      <c r="B17" s="21"/>
      <c r="C17" s="223"/>
      <c r="D17" s="21"/>
      <c r="E17" s="21"/>
      <c r="F17" s="21"/>
      <c r="G17" s="21"/>
      <c r="H17" s="37">
        <f t="shared" si="0"/>
        <v>0</v>
      </c>
    </row>
    <row r="18" spans="1:8" ht="15.75" customHeight="1">
      <c r="A18" s="221"/>
      <c r="B18" s="21"/>
      <c r="C18" s="223"/>
      <c r="D18" s="21"/>
      <c r="E18" s="21"/>
      <c r="F18" s="21"/>
      <c r="G18" s="21"/>
      <c r="H18" s="37">
        <f t="shared" si="0"/>
        <v>0</v>
      </c>
    </row>
    <row r="19" spans="1:8" ht="15.75" customHeight="1">
      <c r="A19" s="221"/>
      <c r="B19" s="21"/>
      <c r="C19" s="223"/>
      <c r="D19" s="21"/>
      <c r="E19" s="21"/>
      <c r="F19" s="21"/>
      <c r="G19" s="21"/>
      <c r="H19" s="37">
        <f t="shared" si="0"/>
        <v>0</v>
      </c>
    </row>
    <row r="20" spans="1:8" ht="15.75" customHeight="1">
      <c r="A20" s="221"/>
      <c r="B20" s="21"/>
      <c r="C20" s="223"/>
      <c r="D20" s="21"/>
      <c r="E20" s="21"/>
      <c r="F20" s="21"/>
      <c r="G20" s="21"/>
      <c r="H20" s="37">
        <f t="shared" si="0"/>
        <v>0</v>
      </c>
    </row>
    <row r="21" spans="1:8" ht="15.75" customHeight="1">
      <c r="A21" s="221"/>
      <c r="B21" s="21"/>
      <c r="C21" s="223"/>
      <c r="D21" s="21"/>
      <c r="E21" s="21"/>
      <c r="F21" s="21"/>
      <c r="G21" s="21"/>
      <c r="H21" s="37">
        <f t="shared" si="0"/>
        <v>0</v>
      </c>
    </row>
    <row r="22" spans="1:8" ht="15.75" customHeight="1" thickBot="1">
      <c r="A22" s="38"/>
      <c r="B22" s="22"/>
      <c r="C22" s="224"/>
      <c r="D22" s="22"/>
      <c r="E22" s="22"/>
      <c r="F22" s="22"/>
      <c r="G22" s="22"/>
      <c r="H22" s="39">
        <f t="shared" si="0"/>
        <v>0</v>
      </c>
    </row>
    <row r="23" spans="1:8" s="41" customFormat="1" ht="18" customHeight="1" thickBot="1" thickTop="1">
      <c r="A23" s="73" t="s">
        <v>43</v>
      </c>
      <c r="B23" s="40">
        <f>SUM(B5:B22)</f>
        <v>9000000</v>
      </c>
      <c r="C23" s="56"/>
      <c r="D23" s="389">
        <f>SUM(D5:D22)</f>
        <v>0</v>
      </c>
      <c r="E23" s="390">
        <f>SUM(E5:E22)</f>
        <v>9000000</v>
      </c>
      <c r="F23" s="390">
        <v>6300000</v>
      </c>
      <c r="G23" s="390"/>
      <c r="H23" s="391">
        <v>6300000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3. melléklet  a ../2018.(II.27.) önkormányzati rendelet-tervezethez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A1">
      <selection activeCell="G24" sqref="G24"/>
    </sheetView>
  </sheetViews>
  <sheetFormatPr defaultColWidth="9.00390625" defaultRowHeight="12.75"/>
  <cols>
    <col min="1" max="1" width="42.375" style="28" customWidth="1"/>
    <col min="2" max="2" width="14.625" style="27" customWidth="1"/>
    <col min="3" max="3" width="14.00390625" style="27" customWidth="1"/>
    <col min="4" max="4" width="14.50390625" style="27" customWidth="1"/>
    <col min="5" max="5" width="15.00390625" style="27" customWidth="1"/>
    <col min="6" max="6" width="14.00390625" style="27" customWidth="1"/>
    <col min="7" max="7" width="15.12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71" t="s">
        <v>1</v>
      </c>
      <c r="B1" s="471"/>
      <c r="C1" s="471"/>
      <c r="D1" s="471"/>
      <c r="E1" s="471"/>
      <c r="F1" s="471"/>
      <c r="G1" s="471"/>
    </row>
    <row r="2" spans="1:7" ht="23.25" customHeight="1" thickBot="1">
      <c r="A2" s="70"/>
      <c r="B2" s="36"/>
      <c r="C2" s="36"/>
      <c r="D2" s="36"/>
      <c r="E2" s="36"/>
      <c r="F2" s="36"/>
      <c r="G2" s="31"/>
    </row>
    <row r="3" spans="1:8" s="29" customFormat="1" ht="48.75" customHeight="1" thickBot="1">
      <c r="A3" s="71" t="s">
        <v>47</v>
      </c>
      <c r="B3" s="72" t="s">
        <v>45</v>
      </c>
      <c r="C3" s="72" t="s">
        <v>46</v>
      </c>
      <c r="D3" s="72" t="str">
        <f>+'3.sz.mell.'!D3</f>
        <v>Felhasználás   2016. XII. 31-ig</v>
      </c>
      <c r="E3" s="72" t="str">
        <f>+CONCATENATE(LEFT(ÖSSZEFÜGGÉSEK!A6,4),". évi",CHAR(10),"eredeti előirányzat")</f>
        <v>2017. évi
eredeti előirányzat</v>
      </c>
      <c r="F3" s="72" t="s">
        <v>493</v>
      </c>
      <c r="G3" s="32" t="s">
        <v>512</v>
      </c>
      <c r="H3" s="394" t="s">
        <v>504</v>
      </c>
    </row>
    <row r="4" spans="1:8" s="36" customFormat="1" ht="15" customHeight="1" thickBot="1">
      <c r="A4" s="33" t="s">
        <v>370</v>
      </c>
      <c r="B4" s="34" t="s">
        <v>371</v>
      </c>
      <c r="C4" s="34" t="s">
        <v>372</v>
      </c>
      <c r="D4" s="34" t="s">
        <v>374</v>
      </c>
      <c r="E4" s="34" t="s">
        <v>373</v>
      </c>
      <c r="F4" s="34"/>
      <c r="G4" s="34" t="s">
        <v>375</v>
      </c>
      <c r="H4" s="35" t="s">
        <v>424</v>
      </c>
    </row>
    <row r="5" spans="1:8" ht="15.75" customHeight="1">
      <c r="A5" s="42" t="s">
        <v>473</v>
      </c>
      <c r="B5" s="43">
        <v>1190000</v>
      </c>
      <c r="C5" s="225"/>
      <c r="D5" s="43"/>
      <c r="E5" s="43">
        <v>1190000</v>
      </c>
      <c r="F5" s="43"/>
      <c r="G5" s="43"/>
      <c r="H5" s="44"/>
    </row>
    <row r="6" spans="1:8" ht="15.75" customHeight="1">
      <c r="A6" s="42" t="s">
        <v>474</v>
      </c>
      <c r="B6" s="43">
        <v>3810000</v>
      </c>
      <c r="C6" s="225"/>
      <c r="D6" s="43"/>
      <c r="E6" s="43">
        <v>3810000</v>
      </c>
      <c r="F6" s="43"/>
      <c r="G6" s="43"/>
      <c r="H6" s="44"/>
    </row>
    <row r="7" spans="1:8" ht="15.75" customHeight="1">
      <c r="A7" s="42" t="s">
        <v>475</v>
      </c>
      <c r="B7" s="43">
        <v>46542000</v>
      </c>
      <c r="C7" s="225"/>
      <c r="D7" s="43"/>
      <c r="E7" s="43">
        <v>46542000</v>
      </c>
      <c r="F7" s="43">
        <v>46542354</v>
      </c>
      <c r="G7" s="43"/>
      <c r="H7" s="44">
        <f>E7+G7</f>
        <v>46542000</v>
      </c>
    </row>
    <row r="8" spans="1:8" ht="15.75" customHeight="1">
      <c r="A8" s="42" t="s">
        <v>476</v>
      </c>
      <c r="B8" s="43">
        <v>14988000</v>
      </c>
      <c r="C8" s="225"/>
      <c r="D8" s="43"/>
      <c r="E8" s="43">
        <v>14988000</v>
      </c>
      <c r="F8" s="43">
        <v>14988296</v>
      </c>
      <c r="G8" s="43"/>
      <c r="H8" s="44">
        <f>E8+G8</f>
        <v>14988000</v>
      </c>
    </row>
    <row r="9" spans="1:8" ht="15.75" customHeight="1">
      <c r="A9" s="42" t="s">
        <v>477</v>
      </c>
      <c r="B9" s="43">
        <v>5000000</v>
      </c>
      <c r="C9" s="225"/>
      <c r="D9" s="43"/>
      <c r="E9" s="43">
        <v>5000000</v>
      </c>
      <c r="F9" s="43">
        <v>5000000</v>
      </c>
      <c r="G9" s="43"/>
      <c r="H9" s="44">
        <f>E9+G9</f>
        <v>5000000</v>
      </c>
    </row>
    <row r="10" spans="1:8" ht="15.75" customHeight="1">
      <c r="A10" s="42" t="s">
        <v>480</v>
      </c>
      <c r="B10" s="43">
        <v>60800000</v>
      </c>
      <c r="C10" s="225"/>
      <c r="D10" s="43"/>
      <c r="E10" s="43"/>
      <c r="F10" s="43">
        <v>60800000</v>
      </c>
      <c r="G10" s="43"/>
      <c r="H10" s="44">
        <v>60800000</v>
      </c>
    </row>
    <row r="11" spans="1:8" ht="15.75" customHeight="1">
      <c r="A11" s="42"/>
      <c r="B11" s="43"/>
      <c r="C11" s="225"/>
      <c r="D11" s="43"/>
      <c r="E11" s="43"/>
      <c r="F11" s="43"/>
      <c r="G11" s="43"/>
      <c r="H11" s="44">
        <f aca="true" t="shared" si="0" ref="H11:H23">E11+G11</f>
        <v>0</v>
      </c>
    </row>
    <row r="12" spans="1:8" ht="15.75" customHeight="1">
      <c r="A12" s="42"/>
      <c r="B12" s="43"/>
      <c r="C12" s="225"/>
      <c r="D12" s="43"/>
      <c r="E12" s="43"/>
      <c r="F12" s="43"/>
      <c r="G12" s="43"/>
      <c r="H12" s="44">
        <f t="shared" si="0"/>
        <v>0</v>
      </c>
    </row>
    <row r="13" spans="1:8" ht="15.75" customHeight="1">
      <c r="A13" s="42"/>
      <c r="B13" s="43"/>
      <c r="C13" s="225"/>
      <c r="D13" s="43"/>
      <c r="E13" s="43"/>
      <c r="F13" s="43"/>
      <c r="G13" s="43"/>
      <c r="H13" s="44">
        <f t="shared" si="0"/>
        <v>0</v>
      </c>
    </row>
    <row r="14" spans="1:8" ht="15.75" customHeight="1">
      <c r="A14" s="42"/>
      <c r="B14" s="43"/>
      <c r="C14" s="225"/>
      <c r="D14" s="43"/>
      <c r="E14" s="43"/>
      <c r="F14" s="43"/>
      <c r="G14" s="43"/>
      <c r="H14" s="44">
        <f t="shared" si="0"/>
        <v>0</v>
      </c>
    </row>
    <row r="15" spans="1:8" ht="15.75" customHeight="1">
      <c r="A15" s="42"/>
      <c r="B15" s="43"/>
      <c r="C15" s="225"/>
      <c r="D15" s="43"/>
      <c r="E15" s="43"/>
      <c r="F15" s="43"/>
      <c r="G15" s="43"/>
      <c r="H15" s="44">
        <f t="shared" si="0"/>
        <v>0</v>
      </c>
    </row>
    <row r="16" spans="1:8" ht="15.75" customHeight="1">
      <c r="A16" s="42"/>
      <c r="B16" s="43"/>
      <c r="C16" s="225"/>
      <c r="D16" s="43"/>
      <c r="E16" s="43"/>
      <c r="F16" s="43"/>
      <c r="G16" s="43"/>
      <c r="H16" s="44">
        <f t="shared" si="0"/>
        <v>0</v>
      </c>
    </row>
    <row r="17" spans="1:8" ht="15.75" customHeight="1">
      <c r="A17" s="42"/>
      <c r="B17" s="43"/>
      <c r="C17" s="225"/>
      <c r="D17" s="43"/>
      <c r="E17" s="43"/>
      <c r="F17" s="43"/>
      <c r="G17" s="43"/>
      <c r="H17" s="44">
        <f t="shared" si="0"/>
        <v>0</v>
      </c>
    </row>
    <row r="18" spans="1:8" ht="15.75" customHeight="1">
      <c r="A18" s="42"/>
      <c r="B18" s="43"/>
      <c r="C18" s="225"/>
      <c r="D18" s="43"/>
      <c r="E18" s="43"/>
      <c r="F18" s="43"/>
      <c r="G18" s="43"/>
      <c r="H18" s="44">
        <f t="shared" si="0"/>
        <v>0</v>
      </c>
    </row>
    <row r="19" spans="1:8" ht="15.75" customHeight="1">
      <c r="A19" s="42"/>
      <c r="B19" s="43"/>
      <c r="C19" s="225"/>
      <c r="D19" s="43"/>
      <c r="E19" s="43"/>
      <c r="F19" s="43"/>
      <c r="G19" s="43"/>
      <c r="H19" s="44">
        <f t="shared" si="0"/>
        <v>0</v>
      </c>
    </row>
    <row r="20" spans="1:8" ht="15.75" customHeight="1">
      <c r="A20" s="42"/>
      <c r="B20" s="43"/>
      <c r="C20" s="225"/>
      <c r="D20" s="43"/>
      <c r="E20" s="43"/>
      <c r="F20" s="43"/>
      <c r="G20" s="43"/>
      <c r="H20" s="44">
        <f t="shared" si="0"/>
        <v>0</v>
      </c>
    </row>
    <row r="21" spans="1:8" ht="15.75" customHeight="1">
      <c r="A21" s="42"/>
      <c r="B21" s="43"/>
      <c r="C21" s="225"/>
      <c r="D21" s="43"/>
      <c r="E21" s="43"/>
      <c r="F21" s="43"/>
      <c r="G21" s="43"/>
      <c r="H21" s="44">
        <f t="shared" si="0"/>
        <v>0</v>
      </c>
    </row>
    <row r="22" spans="1:8" ht="15.75" customHeight="1">
      <c r="A22" s="42"/>
      <c r="B22" s="43"/>
      <c r="C22" s="225"/>
      <c r="D22" s="43"/>
      <c r="E22" s="43"/>
      <c r="F22" s="43"/>
      <c r="G22" s="43"/>
      <c r="H22" s="44">
        <f t="shared" si="0"/>
        <v>0</v>
      </c>
    </row>
    <row r="23" spans="1:8" ht="15.75" customHeight="1" thickBot="1">
      <c r="A23" s="45"/>
      <c r="B23" s="46"/>
      <c r="C23" s="226"/>
      <c r="D23" s="46"/>
      <c r="E23" s="46"/>
      <c r="F23" s="46"/>
      <c r="G23" s="46"/>
      <c r="H23" s="47">
        <f t="shared" si="0"/>
        <v>0</v>
      </c>
    </row>
    <row r="24" spans="1:8" s="41" customFormat="1" ht="18" customHeight="1" thickBot="1" thickTop="1">
      <c r="A24" s="73" t="s">
        <v>43</v>
      </c>
      <c r="B24" s="74">
        <f>SUM(B5:B23)</f>
        <v>132330000</v>
      </c>
      <c r="C24" s="57"/>
      <c r="D24" s="74">
        <f>SUM(D5:D23)</f>
        <v>0</v>
      </c>
      <c r="E24" s="74">
        <v>71530000</v>
      </c>
      <c r="F24" s="392">
        <v>127330650</v>
      </c>
      <c r="G24" s="393"/>
      <c r="H24" s="391">
        <v>127330650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 a ../2018.(II.27.) önkormányzati rendelet-tervezethez&amp;"Times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zoomScalePageLayoutView="0" workbookViewId="0" topLeftCell="A121">
      <selection activeCell="F157" sqref="F157"/>
    </sheetView>
  </sheetViews>
  <sheetFormatPr defaultColWidth="9.00390625" defaultRowHeight="12.75"/>
  <cols>
    <col min="1" max="1" width="6.375" style="155" customWidth="1"/>
    <col min="2" max="2" width="48.125" style="156" customWidth="1"/>
    <col min="3" max="3" width="13.00390625" style="157" customWidth="1"/>
    <col min="4" max="4" width="13.50390625" style="2" customWidth="1"/>
    <col min="5" max="5" width="12.625" style="2" customWidth="1"/>
    <col min="6" max="6" width="11.375" style="2" customWidth="1"/>
    <col min="7" max="16384" width="9.375" style="2" customWidth="1"/>
  </cols>
  <sheetData>
    <row r="1" spans="1:6" s="1" customFormat="1" ht="16.5" customHeight="1" thickBot="1">
      <c r="A1" s="480" t="s">
        <v>519</v>
      </c>
      <c r="B1" s="481"/>
      <c r="C1" s="481"/>
      <c r="D1" s="481"/>
      <c r="E1" s="481"/>
      <c r="F1" s="482"/>
    </row>
    <row r="2" spans="1:6" s="51" customFormat="1" ht="21" customHeight="1" thickBot="1">
      <c r="A2" s="280" t="s">
        <v>41</v>
      </c>
      <c r="B2" s="475" t="s">
        <v>121</v>
      </c>
      <c r="C2" s="476"/>
      <c r="D2" s="476"/>
      <c r="E2" s="479"/>
      <c r="F2" s="478"/>
    </row>
    <row r="3" spans="1:6" s="51" customFormat="1" ht="60.75" thickBot="1">
      <c r="A3" s="280" t="s">
        <v>118</v>
      </c>
      <c r="B3" s="475" t="s">
        <v>286</v>
      </c>
      <c r="C3" s="476"/>
      <c r="D3" s="476"/>
      <c r="E3" s="478"/>
      <c r="F3" s="357">
        <v>1</v>
      </c>
    </row>
    <row r="4" spans="1:6" s="52" customFormat="1" ht="15.75" customHeight="1" thickBot="1">
      <c r="A4" s="83"/>
      <c r="B4" s="83"/>
      <c r="C4" s="84"/>
      <c r="E4" s="324"/>
      <c r="F4" s="385"/>
    </row>
    <row r="5" spans="1:6" ht="36.75" thickBot="1">
      <c r="A5" s="169" t="s">
        <v>119</v>
      </c>
      <c r="B5" s="85" t="s">
        <v>461</v>
      </c>
      <c r="C5" s="316" t="s">
        <v>403</v>
      </c>
      <c r="D5" s="316" t="s">
        <v>482</v>
      </c>
      <c r="E5" s="317" t="s">
        <v>513</v>
      </c>
      <c r="F5" s="386" t="s">
        <v>484</v>
      </c>
    </row>
    <row r="6" spans="1:6" s="48" customFormat="1" ht="12.75" customHeight="1" thickBot="1">
      <c r="A6" s="76" t="s">
        <v>370</v>
      </c>
      <c r="B6" s="77" t="s">
        <v>371</v>
      </c>
      <c r="C6" s="77" t="s">
        <v>372</v>
      </c>
      <c r="D6" s="281" t="s">
        <v>374</v>
      </c>
      <c r="E6" s="325" t="s">
        <v>373</v>
      </c>
      <c r="F6" s="387" t="s">
        <v>375</v>
      </c>
    </row>
    <row r="7" spans="1:6" s="48" customFormat="1" ht="15.75" customHeight="1" thickBot="1">
      <c r="A7" s="472" t="s">
        <v>38</v>
      </c>
      <c r="B7" s="473"/>
      <c r="C7" s="473"/>
      <c r="D7" s="473"/>
      <c r="E7" s="474"/>
      <c r="F7" s="350"/>
    </row>
    <row r="8" spans="1:6" s="48" customFormat="1" ht="12" customHeight="1" thickBot="1">
      <c r="A8" s="25" t="s">
        <v>7</v>
      </c>
      <c r="B8" s="19" t="s">
        <v>141</v>
      </c>
      <c r="C8" s="162">
        <f>+C9+C10+C11+C12+C13+C14</f>
        <v>182726000</v>
      </c>
      <c r="D8" s="249">
        <v>183469838</v>
      </c>
      <c r="E8" s="99">
        <v>2054353</v>
      </c>
      <c r="F8" s="421">
        <v>185524191</v>
      </c>
    </row>
    <row r="9" spans="1:6" s="53" customFormat="1" ht="12" customHeight="1" thickBot="1">
      <c r="A9" s="192" t="s">
        <v>60</v>
      </c>
      <c r="B9" s="176" t="s">
        <v>142</v>
      </c>
      <c r="C9" s="164">
        <v>69571210</v>
      </c>
      <c r="D9" s="250">
        <v>70571210</v>
      </c>
      <c r="E9" s="205"/>
      <c r="F9" s="409">
        <v>70571210</v>
      </c>
    </row>
    <row r="10" spans="1:6" s="54" customFormat="1" ht="12" customHeight="1" thickBot="1">
      <c r="A10" s="193" t="s">
        <v>61</v>
      </c>
      <c r="B10" s="177" t="s">
        <v>143</v>
      </c>
      <c r="C10" s="163">
        <v>30282910</v>
      </c>
      <c r="D10" s="251">
        <v>30649646</v>
      </c>
      <c r="E10" s="294">
        <v>751256</v>
      </c>
      <c r="F10" s="409">
        <v>31400902</v>
      </c>
    </row>
    <row r="11" spans="1:6" s="54" customFormat="1" ht="12" customHeight="1" thickBot="1">
      <c r="A11" s="193" t="s">
        <v>62</v>
      </c>
      <c r="B11" s="177" t="s">
        <v>144</v>
      </c>
      <c r="C11" s="163">
        <v>58154544</v>
      </c>
      <c r="D11" s="251">
        <v>63203144</v>
      </c>
      <c r="E11" s="294">
        <v>1862758</v>
      </c>
      <c r="F11" s="409">
        <v>65065902</v>
      </c>
    </row>
    <row r="12" spans="1:6" s="54" customFormat="1" ht="12" customHeight="1" thickBot="1">
      <c r="A12" s="193" t="s">
        <v>63</v>
      </c>
      <c r="B12" s="177" t="s">
        <v>145</v>
      </c>
      <c r="C12" s="163">
        <v>2883060</v>
      </c>
      <c r="D12" s="251">
        <v>2883060</v>
      </c>
      <c r="E12" s="294">
        <v>314760</v>
      </c>
      <c r="F12" s="409">
        <v>3197820</v>
      </c>
    </row>
    <row r="13" spans="1:6" s="54" customFormat="1" ht="12" customHeight="1" thickBot="1">
      <c r="A13" s="193" t="s">
        <v>80</v>
      </c>
      <c r="B13" s="177" t="s">
        <v>378</v>
      </c>
      <c r="C13" s="163">
        <v>21834276</v>
      </c>
      <c r="D13" s="251">
        <v>10483646</v>
      </c>
      <c r="E13" s="294">
        <v>-874421</v>
      </c>
      <c r="F13" s="409">
        <v>9609225</v>
      </c>
    </row>
    <row r="14" spans="1:6" s="53" customFormat="1" ht="12" customHeight="1" thickBot="1">
      <c r="A14" s="194" t="s">
        <v>64</v>
      </c>
      <c r="B14" s="178" t="s">
        <v>316</v>
      </c>
      <c r="C14" s="163"/>
      <c r="D14" s="251">
        <v>5679132</v>
      </c>
      <c r="E14" s="294"/>
      <c r="F14" s="409">
        <v>5679132</v>
      </c>
    </row>
    <row r="15" spans="1:6" s="53" customFormat="1" ht="12" customHeight="1" thickBot="1">
      <c r="A15" s="25" t="s">
        <v>8</v>
      </c>
      <c r="B15" s="100" t="s">
        <v>146</v>
      </c>
      <c r="C15" s="162">
        <f>+C16+C17+C18+C19+C20</f>
        <v>20818000</v>
      </c>
      <c r="D15" s="249">
        <v>44430500</v>
      </c>
      <c r="E15" s="99"/>
      <c r="F15" s="406">
        <v>44430500</v>
      </c>
    </row>
    <row r="16" spans="1:6" s="53" customFormat="1" ht="12" customHeight="1" thickBot="1">
      <c r="A16" s="192" t="s">
        <v>66</v>
      </c>
      <c r="B16" s="176" t="s">
        <v>147</v>
      </c>
      <c r="C16" s="164"/>
      <c r="D16" s="250"/>
      <c r="E16" s="205"/>
      <c r="F16" s="409"/>
    </row>
    <row r="17" spans="1:6" s="53" customFormat="1" ht="12" customHeight="1" thickBot="1">
      <c r="A17" s="193" t="s">
        <v>67</v>
      </c>
      <c r="B17" s="177" t="s">
        <v>148</v>
      </c>
      <c r="C17" s="163"/>
      <c r="D17" s="251"/>
      <c r="E17" s="294"/>
      <c r="F17" s="409"/>
    </row>
    <row r="18" spans="1:6" s="53" customFormat="1" ht="12" customHeight="1" thickBot="1">
      <c r="A18" s="193" t="s">
        <v>68</v>
      </c>
      <c r="B18" s="177" t="s">
        <v>308</v>
      </c>
      <c r="C18" s="163"/>
      <c r="D18" s="251"/>
      <c r="E18" s="294"/>
      <c r="F18" s="409"/>
    </row>
    <row r="19" spans="1:6" s="53" customFormat="1" ht="12" customHeight="1" thickBot="1">
      <c r="A19" s="193" t="s">
        <v>69</v>
      </c>
      <c r="B19" s="177" t="s">
        <v>309</v>
      </c>
      <c r="C19" s="163"/>
      <c r="D19" s="251"/>
      <c r="E19" s="294"/>
      <c r="F19" s="409"/>
    </row>
    <row r="20" spans="1:6" s="53" customFormat="1" ht="12" customHeight="1" thickBot="1">
      <c r="A20" s="193" t="s">
        <v>70</v>
      </c>
      <c r="B20" s="177" t="s">
        <v>149</v>
      </c>
      <c r="C20" s="163">
        <v>20818000</v>
      </c>
      <c r="D20" s="251">
        <v>44430500</v>
      </c>
      <c r="E20" s="294"/>
      <c r="F20" s="409">
        <v>44430500</v>
      </c>
    </row>
    <row r="21" spans="1:6" s="54" customFormat="1" ht="12" customHeight="1" thickBot="1">
      <c r="A21" s="194" t="s">
        <v>76</v>
      </c>
      <c r="B21" s="178" t="s">
        <v>150</v>
      </c>
      <c r="C21" s="165"/>
      <c r="D21" s="252"/>
      <c r="E21" s="295">
        <f>C21+D21</f>
        <v>0</v>
      </c>
      <c r="F21" s="409"/>
    </row>
    <row r="22" spans="1:6" s="54" customFormat="1" ht="12" customHeight="1" thickBot="1">
      <c r="A22" s="25" t="s">
        <v>9</v>
      </c>
      <c r="B22" s="19" t="s">
        <v>151</v>
      </c>
      <c r="C22" s="162">
        <f>+C23+C24+C25+C26+C27</f>
        <v>0</v>
      </c>
      <c r="D22" s="249">
        <f>+D23+D24+D25+D26+D27</f>
        <v>60800000</v>
      </c>
      <c r="E22" s="99">
        <f>+E23+E24+E25+E26+E27</f>
        <v>0</v>
      </c>
      <c r="F22" s="406">
        <v>60800000</v>
      </c>
    </row>
    <row r="23" spans="1:6" s="54" customFormat="1" ht="12" customHeight="1" thickBot="1">
      <c r="A23" s="192" t="s">
        <v>49</v>
      </c>
      <c r="B23" s="176" t="s">
        <v>152</v>
      </c>
      <c r="C23" s="164"/>
      <c r="D23" s="250">
        <v>60800000</v>
      </c>
      <c r="E23" s="205"/>
      <c r="F23" s="409">
        <v>60800000</v>
      </c>
    </row>
    <row r="24" spans="1:6" s="53" customFormat="1" ht="12" customHeight="1" thickBot="1">
      <c r="A24" s="193" t="s">
        <v>50</v>
      </c>
      <c r="B24" s="177" t="s">
        <v>153</v>
      </c>
      <c r="C24" s="163"/>
      <c r="D24" s="251"/>
      <c r="E24" s="294">
        <f aca="true" t="shared" si="0" ref="E24:E64">C24+D24</f>
        <v>0</v>
      </c>
      <c r="F24" s="409"/>
    </row>
    <row r="25" spans="1:6" s="54" customFormat="1" ht="12" customHeight="1" thickBot="1">
      <c r="A25" s="193" t="s">
        <v>51</v>
      </c>
      <c r="B25" s="177" t="s">
        <v>310</v>
      </c>
      <c r="C25" s="163"/>
      <c r="D25" s="251"/>
      <c r="E25" s="294">
        <f t="shared" si="0"/>
        <v>0</v>
      </c>
      <c r="F25" s="409"/>
    </row>
    <row r="26" spans="1:6" s="54" customFormat="1" ht="12" customHeight="1" thickBot="1">
      <c r="A26" s="193" t="s">
        <v>52</v>
      </c>
      <c r="B26" s="177" t="s">
        <v>311</v>
      </c>
      <c r="C26" s="163"/>
      <c r="D26" s="251"/>
      <c r="E26" s="294">
        <f t="shared" si="0"/>
        <v>0</v>
      </c>
      <c r="F26" s="409"/>
    </row>
    <row r="27" spans="1:6" s="54" customFormat="1" ht="12" customHeight="1" thickBot="1">
      <c r="A27" s="193" t="s">
        <v>93</v>
      </c>
      <c r="B27" s="177" t="s">
        <v>154</v>
      </c>
      <c r="C27" s="163"/>
      <c r="D27" s="251"/>
      <c r="E27" s="294">
        <f t="shared" si="0"/>
        <v>0</v>
      </c>
      <c r="F27" s="409"/>
    </row>
    <row r="28" spans="1:6" s="54" customFormat="1" ht="12" customHeight="1" thickBot="1">
      <c r="A28" s="194" t="s">
        <v>94</v>
      </c>
      <c r="B28" s="178" t="s">
        <v>155</v>
      </c>
      <c r="C28" s="165"/>
      <c r="D28" s="252"/>
      <c r="E28" s="295">
        <f t="shared" si="0"/>
        <v>0</v>
      </c>
      <c r="F28" s="409"/>
    </row>
    <row r="29" spans="1:6" s="54" customFormat="1" ht="12" customHeight="1" thickBot="1">
      <c r="A29" s="25" t="s">
        <v>95</v>
      </c>
      <c r="B29" s="19" t="s">
        <v>455</v>
      </c>
      <c r="C29" s="168">
        <f>+C30+C31+C32+C33+C34+C35+C36</f>
        <v>43160000</v>
      </c>
      <c r="D29" s="168">
        <v>52604230</v>
      </c>
      <c r="E29" s="204"/>
      <c r="F29" s="406">
        <v>52604230</v>
      </c>
    </row>
    <row r="30" spans="1:6" s="54" customFormat="1" ht="12" customHeight="1" thickBot="1">
      <c r="A30" s="192" t="s">
        <v>156</v>
      </c>
      <c r="B30" s="176" t="s">
        <v>448</v>
      </c>
      <c r="C30" s="164">
        <v>8500000</v>
      </c>
      <c r="D30" s="164">
        <v>8700000</v>
      </c>
      <c r="E30" s="205"/>
      <c r="F30" s="409">
        <v>8700000</v>
      </c>
    </row>
    <row r="31" spans="1:6" s="54" customFormat="1" ht="12" customHeight="1" thickBot="1">
      <c r="A31" s="193" t="s">
        <v>157</v>
      </c>
      <c r="B31" s="177" t="s">
        <v>449</v>
      </c>
      <c r="C31" s="163">
        <v>200000</v>
      </c>
      <c r="D31" s="163">
        <v>200000</v>
      </c>
      <c r="E31" s="294"/>
      <c r="F31" s="409">
        <v>200000</v>
      </c>
    </row>
    <row r="32" spans="1:6" s="54" customFormat="1" ht="12" customHeight="1" thickBot="1">
      <c r="A32" s="193" t="s">
        <v>158</v>
      </c>
      <c r="B32" s="177" t="s">
        <v>450</v>
      </c>
      <c r="C32" s="163">
        <v>28000000</v>
      </c>
      <c r="D32" s="163">
        <v>36500000</v>
      </c>
      <c r="E32" s="294"/>
      <c r="F32" s="409">
        <v>36500000</v>
      </c>
    </row>
    <row r="33" spans="1:6" s="54" customFormat="1" ht="12" customHeight="1" thickBot="1">
      <c r="A33" s="193" t="s">
        <v>159</v>
      </c>
      <c r="B33" s="177" t="s">
        <v>451</v>
      </c>
      <c r="C33" s="163">
        <v>160000</v>
      </c>
      <c r="D33" s="163"/>
      <c r="E33" s="294"/>
      <c r="F33" s="409"/>
    </row>
    <row r="34" spans="1:6" s="54" customFormat="1" ht="12" customHeight="1" thickBot="1">
      <c r="A34" s="193" t="s">
        <v>452</v>
      </c>
      <c r="B34" s="177" t="s">
        <v>160</v>
      </c>
      <c r="C34" s="163">
        <v>6000000</v>
      </c>
      <c r="D34" s="163">
        <v>6000000</v>
      </c>
      <c r="E34" s="294"/>
      <c r="F34" s="409">
        <v>6500000</v>
      </c>
    </row>
    <row r="35" spans="1:6" s="54" customFormat="1" ht="12" customHeight="1" thickBot="1">
      <c r="A35" s="193" t="s">
        <v>453</v>
      </c>
      <c r="B35" s="177" t="s">
        <v>505</v>
      </c>
      <c r="C35" s="163"/>
      <c r="D35" s="163">
        <v>4230</v>
      </c>
      <c r="E35" s="294"/>
      <c r="F35" s="409">
        <v>4230</v>
      </c>
    </row>
    <row r="36" spans="1:6" s="54" customFormat="1" ht="12" customHeight="1" thickBot="1">
      <c r="A36" s="194" t="s">
        <v>454</v>
      </c>
      <c r="B36" s="178" t="s">
        <v>162</v>
      </c>
      <c r="C36" s="165">
        <v>300000</v>
      </c>
      <c r="D36" s="165">
        <v>700000</v>
      </c>
      <c r="E36" s="295"/>
      <c r="F36" s="409">
        <v>700000</v>
      </c>
    </row>
    <row r="37" spans="1:6" s="54" customFormat="1" ht="12" customHeight="1" thickBot="1">
      <c r="A37" s="25" t="s">
        <v>11</v>
      </c>
      <c r="B37" s="19" t="s">
        <v>317</v>
      </c>
      <c r="C37" s="162">
        <f>SUM(C38:C48)</f>
        <v>8905000</v>
      </c>
      <c r="D37" s="249">
        <v>9506000</v>
      </c>
      <c r="E37" s="99"/>
      <c r="F37" s="406">
        <v>9506000</v>
      </c>
    </row>
    <row r="38" spans="1:6" s="54" customFormat="1" ht="12" customHeight="1" thickBot="1">
      <c r="A38" s="192" t="s">
        <v>53</v>
      </c>
      <c r="B38" s="176" t="s">
        <v>165</v>
      </c>
      <c r="C38" s="164">
        <v>954000</v>
      </c>
      <c r="D38" s="250">
        <v>1337000</v>
      </c>
      <c r="E38" s="205"/>
      <c r="F38" s="409">
        <v>1337000</v>
      </c>
    </row>
    <row r="39" spans="1:6" s="54" customFormat="1" ht="12" customHeight="1" thickBot="1">
      <c r="A39" s="193" t="s">
        <v>54</v>
      </c>
      <c r="B39" s="177" t="s">
        <v>166</v>
      </c>
      <c r="C39" s="163">
        <v>158000</v>
      </c>
      <c r="D39" s="251">
        <v>208000</v>
      </c>
      <c r="E39" s="294"/>
      <c r="F39" s="409">
        <v>288000</v>
      </c>
    </row>
    <row r="40" spans="1:6" s="54" customFormat="1" ht="12" customHeight="1" thickBot="1">
      <c r="A40" s="193" t="s">
        <v>55</v>
      </c>
      <c r="B40" s="177" t="s">
        <v>167</v>
      </c>
      <c r="C40" s="163"/>
      <c r="D40" s="251"/>
      <c r="E40" s="294"/>
      <c r="F40" s="409"/>
    </row>
    <row r="41" spans="1:6" s="54" customFormat="1" ht="12" customHeight="1" thickBot="1">
      <c r="A41" s="193" t="s">
        <v>97</v>
      </c>
      <c r="B41" s="177" t="s">
        <v>168</v>
      </c>
      <c r="C41" s="163">
        <v>6312000</v>
      </c>
      <c r="D41" s="251">
        <v>6312000</v>
      </c>
      <c r="E41" s="294"/>
      <c r="F41" s="409">
        <v>6312000</v>
      </c>
    </row>
    <row r="42" spans="1:6" s="54" customFormat="1" ht="12" customHeight="1" thickBot="1">
      <c r="A42" s="193" t="s">
        <v>98</v>
      </c>
      <c r="B42" s="177" t="s">
        <v>169</v>
      </c>
      <c r="C42" s="163"/>
      <c r="D42" s="251"/>
      <c r="E42" s="294"/>
      <c r="F42" s="409"/>
    </row>
    <row r="43" spans="1:6" s="54" customFormat="1" ht="12" customHeight="1" thickBot="1">
      <c r="A43" s="193" t="s">
        <v>99</v>
      </c>
      <c r="B43" s="177" t="s">
        <v>170</v>
      </c>
      <c r="C43" s="163">
        <v>1481000</v>
      </c>
      <c r="D43" s="251">
        <v>1566000</v>
      </c>
      <c r="E43" s="294"/>
      <c r="F43" s="409">
        <v>1566000</v>
      </c>
    </row>
    <row r="44" spans="1:6" s="54" customFormat="1" ht="12" customHeight="1" thickBot="1">
      <c r="A44" s="193" t="s">
        <v>100</v>
      </c>
      <c r="B44" s="177" t="s">
        <v>171</v>
      </c>
      <c r="C44" s="163"/>
      <c r="D44" s="251"/>
      <c r="E44" s="294">
        <f t="shared" si="0"/>
        <v>0</v>
      </c>
      <c r="F44" s="409"/>
    </row>
    <row r="45" spans="1:6" s="54" customFormat="1" ht="12" customHeight="1" thickBot="1">
      <c r="A45" s="193" t="s">
        <v>101</v>
      </c>
      <c r="B45" s="177" t="s">
        <v>172</v>
      </c>
      <c r="C45" s="163"/>
      <c r="D45" s="251">
        <v>3000</v>
      </c>
      <c r="E45" s="294"/>
      <c r="F45" s="409">
        <v>3000</v>
      </c>
    </row>
    <row r="46" spans="1:6" s="54" customFormat="1" ht="12" customHeight="1" thickBot="1">
      <c r="A46" s="193" t="s">
        <v>163</v>
      </c>
      <c r="B46" s="177" t="s">
        <v>173</v>
      </c>
      <c r="C46" s="166"/>
      <c r="D46" s="282"/>
      <c r="E46" s="296">
        <f t="shared" si="0"/>
        <v>0</v>
      </c>
      <c r="F46" s="409"/>
    </row>
    <row r="47" spans="1:6" s="54" customFormat="1" ht="12" customHeight="1" thickBot="1">
      <c r="A47" s="194" t="s">
        <v>164</v>
      </c>
      <c r="B47" s="178" t="s">
        <v>319</v>
      </c>
      <c r="C47" s="167"/>
      <c r="D47" s="283"/>
      <c r="E47" s="297">
        <f t="shared" si="0"/>
        <v>0</v>
      </c>
      <c r="F47" s="409"/>
    </row>
    <row r="48" spans="1:6" s="54" customFormat="1" ht="12" customHeight="1" thickBot="1">
      <c r="A48" s="194" t="s">
        <v>318</v>
      </c>
      <c r="B48" s="178" t="s">
        <v>174</v>
      </c>
      <c r="C48" s="167"/>
      <c r="D48" s="283"/>
      <c r="E48" s="297">
        <f t="shared" si="0"/>
        <v>0</v>
      </c>
      <c r="F48" s="409"/>
    </row>
    <row r="49" spans="1:6" s="54" customFormat="1" ht="12" customHeight="1" thickBot="1">
      <c r="A49" s="25" t="s">
        <v>12</v>
      </c>
      <c r="B49" s="19" t="s">
        <v>175</v>
      </c>
      <c r="C49" s="162">
        <f>SUM(C50:C54)</f>
        <v>0</v>
      </c>
      <c r="D49" s="249">
        <f>SUM(D50:D54)</f>
        <v>143621</v>
      </c>
      <c r="E49" s="99">
        <f>SUM(E50:E54)</f>
        <v>0</v>
      </c>
      <c r="F49" s="406">
        <v>143621</v>
      </c>
    </row>
    <row r="50" spans="1:6" s="54" customFormat="1" ht="12" customHeight="1" thickBot="1">
      <c r="A50" s="192" t="s">
        <v>56</v>
      </c>
      <c r="B50" s="176" t="s">
        <v>179</v>
      </c>
      <c r="C50" s="217"/>
      <c r="D50" s="284"/>
      <c r="E50" s="298">
        <f t="shared" si="0"/>
        <v>0</v>
      </c>
      <c r="F50" s="409"/>
    </row>
    <row r="51" spans="1:6" s="54" customFormat="1" ht="12" customHeight="1" thickBot="1">
      <c r="A51" s="193" t="s">
        <v>57</v>
      </c>
      <c r="B51" s="177" t="s">
        <v>180</v>
      </c>
      <c r="C51" s="166"/>
      <c r="D51" s="282"/>
      <c r="E51" s="296">
        <f t="shared" si="0"/>
        <v>0</v>
      </c>
      <c r="F51" s="409"/>
    </row>
    <row r="52" spans="1:6" s="54" customFormat="1" ht="12" customHeight="1" thickBot="1">
      <c r="A52" s="193" t="s">
        <v>176</v>
      </c>
      <c r="B52" s="177" t="s">
        <v>181</v>
      </c>
      <c r="C52" s="166"/>
      <c r="D52" s="282"/>
      <c r="E52" s="296">
        <f t="shared" si="0"/>
        <v>0</v>
      </c>
      <c r="F52" s="409"/>
    </row>
    <row r="53" spans="1:6" s="54" customFormat="1" ht="12" customHeight="1" thickBot="1">
      <c r="A53" s="193" t="s">
        <v>177</v>
      </c>
      <c r="B53" s="177" t="s">
        <v>182</v>
      </c>
      <c r="C53" s="166"/>
      <c r="D53" s="282"/>
      <c r="E53" s="296">
        <f t="shared" si="0"/>
        <v>0</v>
      </c>
      <c r="F53" s="409"/>
    </row>
    <row r="54" spans="1:6" s="54" customFormat="1" ht="12" customHeight="1" thickBot="1">
      <c r="A54" s="194" t="s">
        <v>178</v>
      </c>
      <c r="B54" s="178" t="s">
        <v>183</v>
      </c>
      <c r="C54" s="167"/>
      <c r="D54" s="283">
        <v>143621</v>
      </c>
      <c r="E54" s="297"/>
      <c r="F54" s="409">
        <v>143621</v>
      </c>
    </row>
    <row r="55" spans="1:6" s="54" customFormat="1" ht="12" customHeight="1" thickBot="1">
      <c r="A55" s="25" t="s">
        <v>102</v>
      </c>
      <c r="B55" s="19" t="s">
        <v>184</v>
      </c>
      <c r="C55" s="162">
        <f>SUM(C56:C58)</f>
        <v>0</v>
      </c>
      <c r="D55" s="249">
        <f>SUM(D56:D58)</f>
        <v>0</v>
      </c>
      <c r="E55" s="99">
        <f>SUM(E56:E58)</f>
        <v>0</v>
      </c>
      <c r="F55" s="409"/>
    </row>
    <row r="56" spans="1:6" s="54" customFormat="1" ht="12" customHeight="1" thickBot="1">
      <c r="A56" s="192" t="s">
        <v>58</v>
      </c>
      <c r="B56" s="176" t="s">
        <v>185</v>
      </c>
      <c r="C56" s="164"/>
      <c r="D56" s="250"/>
      <c r="E56" s="205">
        <f t="shared" si="0"/>
        <v>0</v>
      </c>
      <c r="F56" s="409"/>
    </row>
    <row r="57" spans="1:6" s="54" customFormat="1" ht="12" customHeight="1" thickBot="1">
      <c r="A57" s="193" t="s">
        <v>59</v>
      </c>
      <c r="B57" s="177" t="s">
        <v>312</v>
      </c>
      <c r="C57" s="163"/>
      <c r="D57" s="251"/>
      <c r="E57" s="294">
        <f t="shared" si="0"/>
        <v>0</v>
      </c>
      <c r="F57" s="409"/>
    </row>
    <row r="58" spans="1:6" s="54" customFormat="1" ht="12" customHeight="1" thickBot="1">
      <c r="A58" s="193" t="s">
        <v>188</v>
      </c>
      <c r="B58" s="177" t="s">
        <v>186</v>
      </c>
      <c r="C58" s="163"/>
      <c r="D58" s="251"/>
      <c r="E58" s="294">
        <f t="shared" si="0"/>
        <v>0</v>
      </c>
      <c r="F58" s="409"/>
    </row>
    <row r="59" spans="1:6" s="54" customFormat="1" ht="12" customHeight="1" thickBot="1">
      <c r="A59" s="194" t="s">
        <v>189</v>
      </c>
      <c r="B59" s="178" t="s">
        <v>187</v>
      </c>
      <c r="C59" s="165"/>
      <c r="D59" s="252"/>
      <c r="E59" s="295">
        <f t="shared" si="0"/>
        <v>0</v>
      </c>
      <c r="F59" s="409"/>
    </row>
    <row r="60" spans="1:6" s="54" customFormat="1" ht="12" customHeight="1" thickBot="1">
      <c r="A60" s="25" t="s">
        <v>14</v>
      </c>
      <c r="B60" s="100" t="s">
        <v>190</v>
      </c>
      <c r="C60" s="162">
        <f>SUM(C61:C63)</f>
        <v>0</v>
      </c>
      <c r="D60" s="249">
        <f>SUM(D61:D63)</f>
        <v>0</v>
      </c>
      <c r="E60" s="99">
        <f>SUM(E61:E63)</f>
        <v>0</v>
      </c>
      <c r="F60" s="409"/>
    </row>
    <row r="61" spans="1:6" s="54" customFormat="1" ht="12" customHeight="1" thickBot="1">
      <c r="A61" s="192" t="s">
        <v>103</v>
      </c>
      <c r="B61" s="176" t="s">
        <v>192</v>
      </c>
      <c r="C61" s="166"/>
      <c r="D61" s="282"/>
      <c r="E61" s="296">
        <f t="shared" si="0"/>
        <v>0</v>
      </c>
      <c r="F61" s="409"/>
    </row>
    <row r="62" spans="1:6" s="54" customFormat="1" ht="12" customHeight="1" thickBot="1">
      <c r="A62" s="193" t="s">
        <v>104</v>
      </c>
      <c r="B62" s="177" t="s">
        <v>313</v>
      </c>
      <c r="C62" s="166"/>
      <c r="D62" s="282"/>
      <c r="E62" s="296">
        <f t="shared" si="0"/>
        <v>0</v>
      </c>
      <c r="F62" s="409"/>
    </row>
    <row r="63" spans="1:6" s="54" customFormat="1" ht="12" customHeight="1" thickBot="1">
      <c r="A63" s="193" t="s">
        <v>124</v>
      </c>
      <c r="B63" s="177" t="s">
        <v>193</v>
      </c>
      <c r="C63" s="166"/>
      <c r="D63" s="282"/>
      <c r="E63" s="296">
        <f t="shared" si="0"/>
        <v>0</v>
      </c>
      <c r="F63" s="409"/>
    </row>
    <row r="64" spans="1:6" s="54" customFormat="1" ht="12" customHeight="1" thickBot="1">
      <c r="A64" s="194" t="s">
        <v>191</v>
      </c>
      <c r="B64" s="178" t="s">
        <v>194</v>
      </c>
      <c r="C64" s="166"/>
      <c r="D64" s="282"/>
      <c r="E64" s="296">
        <f t="shared" si="0"/>
        <v>0</v>
      </c>
      <c r="F64" s="409"/>
    </row>
    <row r="65" spans="1:6" s="54" customFormat="1" ht="12" customHeight="1" thickBot="1">
      <c r="A65" s="25" t="s">
        <v>15</v>
      </c>
      <c r="B65" s="19" t="s">
        <v>195</v>
      </c>
      <c r="C65" s="168">
        <f>+C8+C15+C22+C29+C37+C49+C55+C60</f>
        <v>255609000</v>
      </c>
      <c r="D65" s="253">
        <v>350954189</v>
      </c>
      <c r="E65" s="204">
        <v>2054353</v>
      </c>
      <c r="F65" s="406">
        <v>353008542</v>
      </c>
    </row>
    <row r="66" spans="1:6" s="54" customFormat="1" ht="12" customHeight="1" thickBot="1">
      <c r="A66" s="195" t="s">
        <v>282</v>
      </c>
      <c r="B66" s="100" t="s">
        <v>197</v>
      </c>
      <c r="C66" s="162">
        <f>SUM(C67:C69)</f>
        <v>0</v>
      </c>
      <c r="D66" s="249">
        <f>SUM(D67:D69)</f>
        <v>0</v>
      </c>
      <c r="E66" s="99">
        <f>SUM(E67:E69)</f>
        <v>0</v>
      </c>
      <c r="F66" s="409"/>
    </row>
    <row r="67" spans="1:6" s="54" customFormat="1" ht="12" customHeight="1" thickBot="1">
      <c r="A67" s="192" t="s">
        <v>228</v>
      </c>
      <c r="B67" s="176" t="s">
        <v>198</v>
      </c>
      <c r="C67" s="166"/>
      <c r="D67" s="282"/>
      <c r="E67" s="296">
        <f>C67+D67</f>
        <v>0</v>
      </c>
      <c r="F67" s="409"/>
    </row>
    <row r="68" spans="1:6" s="54" customFormat="1" ht="12" customHeight="1" thickBot="1">
      <c r="A68" s="193" t="s">
        <v>237</v>
      </c>
      <c r="B68" s="177" t="s">
        <v>199</v>
      </c>
      <c r="C68" s="166"/>
      <c r="D68" s="282"/>
      <c r="E68" s="296">
        <f>C68+D68</f>
        <v>0</v>
      </c>
      <c r="F68" s="409"/>
    </row>
    <row r="69" spans="1:6" s="54" customFormat="1" ht="12" customHeight="1" thickBot="1">
      <c r="A69" s="194" t="s">
        <v>238</v>
      </c>
      <c r="B69" s="179" t="s">
        <v>200</v>
      </c>
      <c r="C69" s="166"/>
      <c r="D69" s="285"/>
      <c r="E69" s="296">
        <f>C69+D69</f>
        <v>0</v>
      </c>
      <c r="F69" s="409"/>
    </row>
    <row r="70" spans="1:6" s="54" customFormat="1" ht="12" customHeight="1" thickBot="1">
      <c r="A70" s="195" t="s">
        <v>201</v>
      </c>
      <c r="B70" s="100" t="s">
        <v>202</v>
      </c>
      <c r="C70" s="162">
        <f>SUM(C71:C74)</f>
        <v>0</v>
      </c>
      <c r="D70" s="162">
        <f>SUM(D71:D74)</f>
        <v>0</v>
      </c>
      <c r="E70" s="99">
        <f>SUM(E71:E74)</f>
        <v>0</v>
      </c>
      <c r="F70" s="409"/>
    </row>
    <row r="71" spans="1:6" s="54" customFormat="1" ht="12" customHeight="1" thickBot="1">
      <c r="A71" s="192" t="s">
        <v>81</v>
      </c>
      <c r="B71" s="176" t="s">
        <v>203</v>
      </c>
      <c r="C71" s="166"/>
      <c r="D71" s="166"/>
      <c r="E71" s="296">
        <f>C71+D71</f>
        <v>0</v>
      </c>
      <c r="F71" s="409"/>
    </row>
    <row r="72" spans="1:6" s="54" customFormat="1" ht="12" customHeight="1" thickBot="1">
      <c r="A72" s="193" t="s">
        <v>82</v>
      </c>
      <c r="B72" s="177" t="s">
        <v>204</v>
      </c>
      <c r="C72" s="166"/>
      <c r="D72" s="166"/>
      <c r="E72" s="296">
        <f>C72+D72</f>
        <v>0</v>
      </c>
      <c r="F72" s="409"/>
    </row>
    <row r="73" spans="1:6" s="54" customFormat="1" ht="12" customHeight="1" thickBot="1">
      <c r="A73" s="193" t="s">
        <v>229</v>
      </c>
      <c r="B73" s="177" t="s">
        <v>205</v>
      </c>
      <c r="C73" s="166"/>
      <c r="D73" s="166"/>
      <c r="E73" s="296">
        <f>C73+D73</f>
        <v>0</v>
      </c>
      <c r="F73" s="409"/>
    </row>
    <row r="74" spans="1:6" s="54" customFormat="1" ht="12" customHeight="1" thickBot="1">
      <c r="A74" s="194" t="s">
        <v>230</v>
      </c>
      <c r="B74" s="178" t="s">
        <v>206</v>
      </c>
      <c r="C74" s="166"/>
      <c r="D74" s="166"/>
      <c r="E74" s="296">
        <f>C74+D74</f>
        <v>0</v>
      </c>
      <c r="F74" s="409"/>
    </row>
    <row r="75" spans="1:6" s="54" customFormat="1" ht="12" customHeight="1" thickBot="1">
      <c r="A75" s="195" t="s">
        <v>207</v>
      </c>
      <c r="B75" s="100" t="s">
        <v>208</v>
      </c>
      <c r="C75" s="162">
        <f>SUM(C76:C77)</f>
        <v>82928000</v>
      </c>
      <c r="D75" s="162">
        <v>87003401</v>
      </c>
      <c r="E75" s="99">
        <f>SUM(E76:E77)</f>
        <v>0</v>
      </c>
      <c r="F75" s="406">
        <v>87003401</v>
      </c>
    </row>
    <row r="76" spans="1:6" s="54" customFormat="1" ht="12" customHeight="1" thickBot="1">
      <c r="A76" s="192" t="s">
        <v>231</v>
      </c>
      <c r="B76" s="176" t="s">
        <v>209</v>
      </c>
      <c r="C76" s="166">
        <v>82928000</v>
      </c>
      <c r="D76" s="166">
        <v>87003401</v>
      </c>
      <c r="E76" s="296"/>
      <c r="F76" s="409">
        <v>87003401</v>
      </c>
    </row>
    <row r="77" spans="1:6" s="54" customFormat="1" ht="12" customHeight="1" thickBot="1">
      <c r="A77" s="194" t="s">
        <v>232</v>
      </c>
      <c r="B77" s="178" t="s">
        <v>210</v>
      </c>
      <c r="C77" s="166"/>
      <c r="D77" s="166"/>
      <c r="E77" s="296">
        <f>C77+D77</f>
        <v>0</v>
      </c>
      <c r="F77" s="409"/>
    </row>
    <row r="78" spans="1:6" s="53" customFormat="1" ht="12" customHeight="1" thickBot="1">
      <c r="A78" s="195" t="s">
        <v>211</v>
      </c>
      <c r="B78" s="100" t="s">
        <v>212</v>
      </c>
      <c r="C78" s="162">
        <f>SUM(C79:C81)</f>
        <v>0</v>
      </c>
      <c r="D78" s="162">
        <f>SUM(D79:D81)</f>
        <v>0</v>
      </c>
      <c r="E78" s="99">
        <f>SUM(E79:E81)</f>
        <v>6287357</v>
      </c>
      <c r="F78" s="406">
        <v>6287357</v>
      </c>
    </row>
    <row r="79" spans="1:6" s="54" customFormat="1" ht="12" customHeight="1" thickBot="1">
      <c r="A79" s="192" t="s">
        <v>233</v>
      </c>
      <c r="B79" s="176" t="s">
        <v>213</v>
      </c>
      <c r="C79" s="166"/>
      <c r="D79" s="166"/>
      <c r="E79" s="296">
        <v>6287357</v>
      </c>
      <c r="F79" s="409">
        <v>3287357</v>
      </c>
    </row>
    <row r="80" spans="1:6" s="54" customFormat="1" ht="12" customHeight="1" thickBot="1">
      <c r="A80" s="193" t="s">
        <v>234</v>
      </c>
      <c r="B80" s="177" t="s">
        <v>214</v>
      </c>
      <c r="C80" s="166"/>
      <c r="D80" s="166"/>
      <c r="E80" s="296">
        <f>C80+D80</f>
        <v>0</v>
      </c>
      <c r="F80" s="409"/>
    </row>
    <row r="81" spans="1:6" s="54" customFormat="1" ht="12" customHeight="1" thickBot="1">
      <c r="A81" s="194" t="s">
        <v>235</v>
      </c>
      <c r="B81" s="178" t="s">
        <v>215</v>
      </c>
      <c r="C81" s="166"/>
      <c r="D81" s="166"/>
      <c r="E81" s="296">
        <f>C81+D81</f>
        <v>0</v>
      </c>
      <c r="F81" s="409"/>
    </row>
    <row r="82" spans="1:6" s="54" customFormat="1" ht="12" customHeight="1" thickBot="1">
      <c r="A82" s="195" t="s">
        <v>216</v>
      </c>
      <c r="B82" s="100" t="s">
        <v>236</v>
      </c>
      <c r="C82" s="162">
        <f>SUM(C83:C86)</f>
        <v>0</v>
      </c>
      <c r="D82" s="162">
        <f>SUM(D83:D86)</f>
        <v>0</v>
      </c>
      <c r="E82" s="99">
        <f>SUM(E83:E86)</f>
        <v>0</v>
      </c>
      <c r="F82" s="409"/>
    </row>
    <row r="83" spans="1:6" s="54" customFormat="1" ht="12" customHeight="1" thickBot="1">
      <c r="A83" s="196" t="s">
        <v>217</v>
      </c>
      <c r="B83" s="176" t="s">
        <v>218</v>
      </c>
      <c r="C83" s="166"/>
      <c r="D83" s="166"/>
      <c r="E83" s="296">
        <f aca="true" t="shared" si="1" ref="E83:E88">C83+D83</f>
        <v>0</v>
      </c>
      <c r="F83" s="409"/>
    </row>
    <row r="84" spans="1:6" s="54" customFormat="1" ht="12" customHeight="1" thickBot="1">
      <c r="A84" s="197" t="s">
        <v>219</v>
      </c>
      <c r="B84" s="177" t="s">
        <v>220</v>
      </c>
      <c r="C84" s="166"/>
      <c r="D84" s="166"/>
      <c r="E84" s="296">
        <f t="shared" si="1"/>
        <v>0</v>
      </c>
      <c r="F84" s="409"/>
    </row>
    <row r="85" spans="1:6" s="54" customFormat="1" ht="12" customHeight="1" thickBot="1">
      <c r="A85" s="197" t="s">
        <v>221</v>
      </c>
      <c r="B85" s="177" t="s">
        <v>222</v>
      </c>
      <c r="C85" s="166"/>
      <c r="D85" s="166"/>
      <c r="E85" s="296">
        <f t="shared" si="1"/>
        <v>0</v>
      </c>
      <c r="F85" s="409"/>
    </row>
    <row r="86" spans="1:6" s="53" customFormat="1" ht="12" customHeight="1" thickBot="1">
      <c r="A86" s="198" t="s">
        <v>223</v>
      </c>
      <c r="B86" s="178" t="s">
        <v>224</v>
      </c>
      <c r="C86" s="166"/>
      <c r="D86" s="166"/>
      <c r="E86" s="296">
        <f t="shared" si="1"/>
        <v>0</v>
      </c>
      <c r="F86" s="409"/>
    </row>
    <row r="87" spans="1:6" s="53" customFormat="1" ht="12" customHeight="1" thickBot="1">
      <c r="A87" s="195" t="s">
        <v>225</v>
      </c>
      <c r="B87" s="100" t="s">
        <v>358</v>
      </c>
      <c r="C87" s="220"/>
      <c r="D87" s="220"/>
      <c r="E87" s="99">
        <f t="shared" si="1"/>
        <v>0</v>
      </c>
      <c r="F87" s="409"/>
    </row>
    <row r="88" spans="1:6" s="53" customFormat="1" ht="12" customHeight="1" thickBot="1">
      <c r="A88" s="195" t="s">
        <v>379</v>
      </c>
      <c r="B88" s="100" t="s">
        <v>226</v>
      </c>
      <c r="C88" s="220"/>
      <c r="D88" s="220"/>
      <c r="E88" s="99">
        <f t="shared" si="1"/>
        <v>0</v>
      </c>
      <c r="F88" s="409"/>
    </row>
    <row r="89" spans="1:6" s="53" customFormat="1" ht="12" customHeight="1" thickBot="1">
      <c r="A89" s="195" t="s">
        <v>380</v>
      </c>
      <c r="B89" s="183" t="s">
        <v>361</v>
      </c>
      <c r="C89" s="168">
        <f>+C66+C70+C75+C78+C82+C88+C87</f>
        <v>82928000</v>
      </c>
      <c r="D89" s="168">
        <f>+D66+D70+D75+D78+D82+D88+D87</f>
        <v>87003401</v>
      </c>
      <c r="E89" s="204">
        <f>+E66+E70+E75+E78+E82+E88+E87</f>
        <v>6287357</v>
      </c>
      <c r="F89" s="406">
        <v>93285758</v>
      </c>
    </row>
    <row r="90" spans="1:6" s="53" customFormat="1" ht="12" customHeight="1" thickBot="1">
      <c r="A90" s="199" t="s">
        <v>381</v>
      </c>
      <c r="B90" s="184" t="s">
        <v>382</v>
      </c>
      <c r="C90" s="168">
        <f>+C65+C89</f>
        <v>338537000</v>
      </c>
      <c r="D90" s="168">
        <f>+D65+D89</f>
        <v>437957590</v>
      </c>
      <c r="E90" s="204">
        <v>8336710</v>
      </c>
      <c r="F90" s="406">
        <v>446294300</v>
      </c>
    </row>
    <row r="91" spans="1:3" s="54" customFormat="1" ht="15" customHeight="1" thickBot="1">
      <c r="A91" s="89"/>
      <c r="B91" s="90"/>
      <c r="C91" s="144"/>
    </row>
    <row r="92" spans="1:6" s="48" customFormat="1" ht="16.5" customHeight="1" thickBot="1">
      <c r="A92" s="475" t="s">
        <v>39</v>
      </c>
      <c r="B92" s="476"/>
      <c r="C92" s="476"/>
      <c r="D92" s="476"/>
      <c r="E92" s="476"/>
      <c r="F92" s="477"/>
    </row>
    <row r="93" spans="1:6" s="55" customFormat="1" ht="12" customHeight="1" thickBot="1">
      <c r="A93" s="170" t="s">
        <v>7</v>
      </c>
      <c r="B93" s="24" t="s">
        <v>386</v>
      </c>
      <c r="C93" s="161">
        <f>+C94+C95+C96+C97+C98+C111</f>
        <v>126060000</v>
      </c>
      <c r="D93" s="161">
        <v>158711034</v>
      </c>
      <c r="E93" s="234">
        <v>8336710</v>
      </c>
      <c r="F93" s="406">
        <v>158711034</v>
      </c>
    </row>
    <row r="94" spans="1:6" ht="12" customHeight="1" thickBot="1">
      <c r="A94" s="200" t="s">
        <v>60</v>
      </c>
      <c r="B94" s="8" t="s">
        <v>36</v>
      </c>
      <c r="C94" s="238">
        <v>38492000</v>
      </c>
      <c r="D94" s="238">
        <v>58736188</v>
      </c>
      <c r="E94" s="299"/>
      <c r="F94" s="407">
        <v>58736188</v>
      </c>
    </row>
    <row r="95" spans="1:6" ht="12" customHeight="1" thickBot="1">
      <c r="A95" s="193" t="s">
        <v>61</v>
      </c>
      <c r="B95" s="6" t="s">
        <v>105</v>
      </c>
      <c r="C95" s="163">
        <v>6834000</v>
      </c>
      <c r="D95" s="163">
        <v>9540972</v>
      </c>
      <c r="E95" s="294"/>
      <c r="F95" s="407">
        <v>9540972</v>
      </c>
    </row>
    <row r="96" spans="1:6" ht="12" customHeight="1" thickBot="1">
      <c r="A96" s="193" t="s">
        <v>62</v>
      </c>
      <c r="B96" s="6" t="s">
        <v>79</v>
      </c>
      <c r="C96" s="165">
        <v>36675000</v>
      </c>
      <c r="D96" s="163">
        <v>53451614</v>
      </c>
      <c r="E96" s="295">
        <v>-65</v>
      </c>
      <c r="F96" s="407">
        <v>53451549</v>
      </c>
    </row>
    <row r="97" spans="1:6" ht="12" customHeight="1" thickBot="1">
      <c r="A97" s="193" t="s">
        <v>63</v>
      </c>
      <c r="B97" s="9" t="s">
        <v>106</v>
      </c>
      <c r="C97" s="165">
        <v>22313000</v>
      </c>
      <c r="D97" s="252">
        <v>26286260</v>
      </c>
      <c r="E97" s="295"/>
      <c r="F97" s="407">
        <v>26286260</v>
      </c>
    </row>
    <row r="98" spans="1:6" ht="12" customHeight="1" thickBot="1">
      <c r="A98" s="193" t="s">
        <v>71</v>
      </c>
      <c r="B98" s="17" t="s">
        <v>107</v>
      </c>
      <c r="C98" s="165">
        <v>14746000</v>
      </c>
      <c r="D98" s="252">
        <v>10696000</v>
      </c>
      <c r="E98" s="295">
        <v>65</v>
      </c>
      <c r="F98" s="407">
        <v>10696065</v>
      </c>
    </row>
    <row r="99" spans="1:6" ht="12" customHeight="1" thickBot="1">
      <c r="A99" s="193" t="s">
        <v>64</v>
      </c>
      <c r="B99" s="6" t="s">
        <v>383</v>
      </c>
      <c r="C99" s="165"/>
      <c r="D99" s="252"/>
      <c r="E99" s="295"/>
      <c r="F99" s="407"/>
    </row>
    <row r="100" spans="1:6" ht="12" customHeight="1" thickBot="1">
      <c r="A100" s="193" t="s">
        <v>65</v>
      </c>
      <c r="B100" s="65" t="s">
        <v>324</v>
      </c>
      <c r="C100" s="165"/>
      <c r="D100" s="252"/>
      <c r="E100" s="295"/>
      <c r="F100" s="407"/>
    </row>
    <row r="101" spans="1:6" ht="12" customHeight="1" thickBot="1">
      <c r="A101" s="193" t="s">
        <v>72</v>
      </c>
      <c r="B101" s="65" t="s">
        <v>323</v>
      </c>
      <c r="C101" s="165"/>
      <c r="D101" s="252"/>
      <c r="E101" s="295"/>
      <c r="F101" s="407"/>
    </row>
    <row r="102" spans="1:6" ht="12" customHeight="1" thickBot="1">
      <c r="A102" s="193" t="s">
        <v>73</v>
      </c>
      <c r="B102" s="65" t="s">
        <v>242</v>
      </c>
      <c r="C102" s="165"/>
      <c r="D102" s="252"/>
      <c r="E102" s="295"/>
      <c r="F102" s="407"/>
    </row>
    <row r="103" spans="1:6" ht="12" customHeight="1" thickBot="1">
      <c r="A103" s="193" t="s">
        <v>74</v>
      </c>
      <c r="B103" s="66" t="s">
        <v>243</v>
      </c>
      <c r="C103" s="165"/>
      <c r="D103" s="252"/>
      <c r="E103" s="295"/>
      <c r="F103" s="407"/>
    </row>
    <row r="104" spans="1:6" ht="12" customHeight="1" thickBot="1">
      <c r="A104" s="193" t="s">
        <v>75</v>
      </c>
      <c r="B104" s="66" t="s">
        <v>244</v>
      </c>
      <c r="C104" s="165"/>
      <c r="D104" s="252"/>
      <c r="E104" s="295"/>
      <c r="F104" s="407"/>
    </row>
    <row r="105" spans="1:6" ht="12" customHeight="1" thickBot="1">
      <c r="A105" s="193" t="s">
        <v>77</v>
      </c>
      <c r="B105" s="65" t="s">
        <v>245</v>
      </c>
      <c r="C105" s="165">
        <v>4754000</v>
      </c>
      <c r="D105" s="252">
        <v>4754000</v>
      </c>
      <c r="E105" s="295">
        <v>65</v>
      </c>
      <c r="F105" s="407">
        <v>4754065</v>
      </c>
    </row>
    <row r="106" spans="1:6" ht="12" customHeight="1" thickBot="1">
      <c r="A106" s="193" t="s">
        <v>108</v>
      </c>
      <c r="B106" s="65" t="s">
        <v>246</v>
      </c>
      <c r="C106" s="165"/>
      <c r="D106" s="252"/>
      <c r="E106" s="295"/>
      <c r="F106" s="407"/>
    </row>
    <row r="107" spans="1:6" ht="12" customHeight="1" thickBot="1">
      <c r="A107" s="193" t="s">
        <v>240</v>
      </c>
      <c r="B107" s="66" t="s">
        <v>247</v>
      </c>
      <c r="C107" s="163"/>
      <c r="D107" s="252"/>
      <c r="E107" s="295"/>
      <c r="F107" s="407"/>
    </row>
    <row r="108" spans="1:6" ht="12" customHeight="1" thickBot="1">
      <c r="A108" s="201" t="s">
        <v>241</v>
      </c>
      <c r="B108" s="67" t="s">
        <v>248</v>
      </c>
      <c r="C108" s="165"/>
      <c r="D108" s="252"/>
      <c r="E108" s="295"/>
      <c r="F108" s="407"/>
    </row>
    <row r="109" spans="1:6" ht="12" customHeight="1" thickBot="1">
      <c r="A109" s="193" t="s">
        <v>321</v>
      </c>
      <c r="B109" s="67" t="s">
        <v>249</v>
      </c>
      <c r="C109" s="165"/>
      <c r="D109" s="252"/>
      <c r="E109" s="295"/>
      <c r="F109" s="407"/>
    </row>
    <row r="110" spans="1:6" ht="12" customHeight="1" thickBot="1">
      <c r="A110" s="193" t="s">
        <v>322</v>
      </c>
      <c r="B110" s="66" t="s">
        <v>250</v>
      </c>
      <c r="C110" s="163">
        <v>9992000</v>
      </c>
      <c r="D110" s="251">
        <v>5942000</v>
      </c>
      <c r="E110" s="294"/>
      <c r="F110" s="407">
        <v>5942000</v>
      </c>
    </row>
    <row r="111" spans="1:6" ht="12" customHeight="1" thickBot="1">
      <c r="A111" s="193" t="s">
        <v>326</v>
      </c>
      <c r="B111" s="9" t="s">
        <v>37</v>
      </c>
      <c r="C111" s="163">
        <v>7000000</v>
      </c>
      <c r="D111" s="251"/>
      <c r="E111" s="294">
        <v>8336710</v>
      </c>
      <c r="F111" s="407">
        <v>8336710</v>
      </c>
    </row>
    <row r="112" spans="1:6" ht="12" customHeight="1" thickBot="1">
      <c r="A112" s="194" t="s">
        <v>327</v>
      </c>
      <c r="B112" s="6" t="s">
        <v>384</v>
      </c>
      <c r="C112" s="165"/>
      <c r="D112" s="252"/>
      <c r="E112" s="295">
        <v>8336710</v>
      </c>
      <c r="F112" s="407">
        <v>8336710</v>
      </c>
    </row>
    <row r="113" spans="1:6" ht="12" customHeight="1" thickBot="1">
      <c r="A113" s="202" t="s">
        <v>328</v>
      </c>
      <c r="B113" s="68" t="s">
        <v>385</v>
      </c>
      <c r="C113" s="239">
        <v>7000000</v>
      </c>
      <c r="D113" s="287"/>
      <c r="E113" s="300"/>
      <c r="F113" s="407"/>
    </row>
    <row r="114" spans="1:6" ht="12" customHeight="1" thickBot="1">
      <c r="A114" s="25" t="s">
        <v>8</v>
      </c>
      <c r="B114" s="23" t="s">
        <v>251</v>
      </c>
      <c r="C114" s="162">
        <f>+C115+C117+C119</f>
        <v>80530000</v>
      </c>
      <c r="D114" s="249">
        <v>133095101</v>
      </c>
      <c r="E114" s="99"/>
      <c r="F114" s="406">
        <v>133095101</v>
      </c>
    </row>
    <row r="115" spans="1:6" ht="12" customHeight="1" thickBot="1">
      <c r="A115" s="192" t="s">
        <v>66</v>
      </c>
      <c r="B115" s="6" t="s">
        <v>123</v>
      </c>
      <c r="C115" s="164">
        <v>9000000</v>
      </c>
      <c r="D115" s="250">
        <v>5764451</v>
      </c>
      <c r="E115" s="205"/>
      <c r="F115" s="407">
        <v>5764451</v>
      </c>
    </row>
    <row r="116" spans="1:6" ht="12" customHeight="1" thickBot="1">
      <c r="A116" s="192" t="s">
        <v>67</v>
      </c>
      <c r="B116" s="10" t="s">
        <v>255</v>
      </c>
      <c r="C116" s="164"/>
      <c r="D116" s="250">
        <v>3300000</v>
      </c>
      <c r="E116" s="205"/>
      <c r="F116" s="407">
        <v>3300000</v>
      </c>
    </row>
    <row r="117" spans="1:6" ht="12" customHeight="1" thickBot="1">
      <c r="A117" s="192" t="s">
        <v>68</v>
      </c>
      <c r="B117" s="10" t="s">
        <v>109</v>
      </c>
      <c r="C117" s="163">
        <v>71530000</v>
      </c>
      <c r="D117" s="251">
        <v>127330650</v>
      </c>
      <c r="E117" s="294"/>
      <c r="F117" s="407">
        <v>127330650</v>
      </c>
    </row>
    <row r="118" spans="1:6" ht="12" customHeight="1" thickBot="1">
      <c r="A118" s="192" t="s">
        <v>69</v>
      </c>
      <c r="B118" s="10" t="s">
        <v>256</v>
      </c>
      <c r="C118" s="163">
        <v>46542000</v>
      </c>
      <c r="D118" s="251">
        <v>46542354</v>
      </c>
      <c r="E118" s="294"/>
      <c r="F118" s="407">
        <v>46542354</v>
      </c>
    </row>
    <row r="119" spans="1:6" ht="12" customHeight="1" thickBot="1">
      <c r="A119" s="192" t="s">
        <v>70</v>
      </c>
      <c r="B119" s="102" t="s">
        <v>125</v>
      </c>
      <c r="C119" s="163"/>
      <c r="D119" s="251"/>
      <c r="E119" s="294">
        <f aca="true" t="shared" si="2" ref="E119:E127">C119+D119</f>
        <v>0</v>
      </c>
      <c r="F119" s="407"/>
    </row>
    <row r="120" spans="1:6" ht="12" customHeight="1" thickBot="1">
      <c r="A120" s="192" t="s">
        <v>76</v>
      </c>
      <c r="B120" s="101" t="s">
        <v>314</v>
      </c>
      <c r="C120" s="163"/>
      <c r="D120" s="251"/>
      <c r="E120" s="294">
        <f t="shared" si="2"/>
        <v>0</v>
      </c>
      <c r="F120" s="407"/>
    </row>
    <row r="121" spans="1:6" ht="12" customHeight="1" thickBot="1">
      <c r="A121" s="192" t="s">
        <v>78</v>
      </c>
      <c r="B121" s="172" t="s">
        <v>261</v>
      </c>
      <c r="C121" s="163"/>
      <c r="D121" s="251"/>
      <c r="E121" s="294">
        <f t="shared" si="2"/>
        <v>0</v>
      </c>
      <c r="F121" s="407"/>
    </row>
    <row r="122" spans="1:6" ht="12" customHeight="1" thickBot="1">
      <c r="A122" s="192" t="s">
        <v>110</v>
      </c>
      <c r="B122" s="66" t="s">
        <v>244</v>
      </c>
      <c r="C122" s="163"/>
      <c r="D122" s="251"/>
      <c r="E122" s="294">
        <f t="shared" si="2"/>
        <v>0</v>
      </c>
      <c r="F122" s="407"/>
    </row>
    <row r="123" spans="1:6" ht="12" customHeight="1" thickBot="1">
      <c r="A123" s="192" t="s">
        <v>111</v>
      </c>
      <c r="B123" s="66" t="s">
        <v>260</v>
      </c>
      <c r="C123" s="163"/>
      <c r="D123" s="251"/>
      <c r="E123" s="294">
        <f t="shared" si="2"/>
        <v>0</v>
      </c>
      <c r="F123" s="407"/>
    </row>
    <row r="124" spans="1:6" ht="12" customHeight="1" thickBot="1">
      <c r="A124" s="192" t="s">
        <v>112</v>
      </c>
      <c r="B124" s="66" t="s">
        <v>259</v>
      </c>
      <c r="C124" s="163"/>
      <c r="D124" s="251"/>
      <c r="E124" s="294">
        <f t="shared" si="2"/>
        <v>0</v>
      </c>
      <c r="F124" s="407"/>
    </row>
    <row r="125" spans="1:6" ht="12" customHeight="1" thickBot="1">
      <c r="A125" s="192" t="s">
        <v>252</v>
      </c>
      <c r="B125" s="66" t="s">
        <v>247</v>
      </c>
      <c r="C125" s="163"/>
      <c r="D125" s="251"/>
      <c r="E125" s="294">
        <f t="shared" si="2"/>
        <v>0</v>
      </c>
      <c r="F125" s="407"/>
    </row>
    <row r="126" spans="1:6" ht="12" customHeight="1" thickBot="1">
      <c r="A126" s="192" t="s">
        <v>253</v>
      </c>
      <c r="B126" s="66" t="s">
        <v>258</v>
      </c>
      <c r="C126" s="163"/>
      <c r="D126" s="251"/>
      <c r="E126" s="294">
        <f t="shared" si="2"/>
        <v>0</v>
      </c>
      <c r="F126" s="407"/>
    </row>
    <row r="127" spans="1:6" ht="12" customHeight="1" thickBot="1">
      <c r="A127" s="201" t="s">
        <v>254</v>
      </c>
      <c r="B127" s="66" t="s">
        <v>257</v>
      </c>
      <c r="C127" s="165"/>
      <c r="D127" s="252"/>
      <c r="E127" s="295">
        <f t="shared" si="2"/>
        <v>0</v>
      </c>
      <c r="F127" s="407"/>
    </row>
    <row r="128" spans="1:6" ht="12" customHeight="1" thickBot="1">
      <c r="A128" s="25" t="s">
        <v>9</v>
      </c>
      <c r="B128" s="59" t="s">
        <v>331</v>
      </c>
      <c r="C128" s="162">
        <f>+C93+C114</f>
        <v>206590000</v>
      </c>
      <c r="D128" s="249">
        <v>295856135</v>
      </c>
      <c r="E128" s="99">
        <f>+E93+E114</f>
        <v>8336710</v>
      </c>
      <c r="F128" s="406">
        <v>295856135</v>
      </c>
    </row>
    <row r="129" spans="1:6" ht="12" customHeight="1" thickBot="1">
      <c r="A129" s="25" t="s">
        <v>10</v>
      </c>
      <c r="B129" s="59" t="s">
        <v>332</v>
      </c>
      <c r="C129" s="162">
        <f>+C130+C131+C132</f>
        <v>0</v>
      </c>
      <c r="D129" s="249">
        <f>+D130+D131+D132</f>
        <v>0</v>
      </c>
      <c r="E129" s="99">
        <f>+E130+E131+E132</f>
        <v>0</v>
      </c>
      <c r="F129" s="407"/>
    </row>
    <row r="130" spans="1:6" s="55" customFormat="1" ht="12" customHeight="1" thickBot="1">
      <c r="A130" s="192" t="s">
        <v>156</v>
      </c>
      <c r="B130" s="7" t="s">
        <v>389</v>
      </c>
      <c r="C130" s="163"/>
      <c r="D130" s="251"/>
      <c r="E130" s="294">
        <f>C130+D130</f>
        <v>0</v>
      </c>
      <c r="F130" s="408"/>
    </row>
    <row r="131" spans="1:6" ht="12" customHeight="1" thickBot="1">
      <c r="A131" s="192" t="s">
        <v>157</v>
      </c>
      <c r="B131" s="7" t="s">
        <v>340</v>
      </c>
      <c r="C131" s="163"/>
      <c r="D131" s="251"/>
      <c r="E131" s="294">
        <f>C131+D131</f>
        <v>0</v>
      </c>
      <c r="F131" s="407"/>
    </row>
    <row r="132" spans="1:6" ht="12" customHeight="1" thickBot="1">
      <c r="A132" s="201" t="s">
        <v>158</v>
      </c>
      <c r="B132" s="5" t="s">
        <v>388</v>
      </c>
      <c r="C132" s="163"/>
      <c r="D132" s="251"/>
      <c r="E132" s="294">
        <f>C132+D132</f>
        <v>0</v>
      </c>
      <c r="F132" s="407"/>
    </row>
    <row r="133" spans="1:6" ht="12" customHeight="1" thickBot="1">
      <c r="A133" s="25" t="s">
        <v>11</v>
      </c>
      <c r="B133" s="59" t="s">
        <v>333</v>
      </c>
      <c r="C133" s="162">
        <f>+C134+C135+C136+C137+C138+C139</f>
        <v>0</v>
      </c>
      <c r="D133" s="249">
        <f>+D134+D135+D136+D137+D138+D139</f>
        <v>0</v>
      </c>
      <c r="E133" s="99">
        <f>+E134+E135+E136+E137+E138+E139</f>
        <v>0</v>
      </c>
      <c r="F133" s="407"/>
    </row>
    <row r="134" spans="1:6" ht="12" customHeight="1" thickBot="1">
      <c r="A134" s="192" t="s">
        <v>53</v>
      </c>
      <c r="B134" s="7" t="s">
        <v>342</v>
      </c>
      <c r="C134" s="163"/>
      <c r="D134" s="251"/>
      <c r="E134" s="294">
        <f aca="true" t="shared" si="3" ref="E134:E139">C134+D134</f>
        <v>0</v>
      </c>
      <c r="F134" s="407"/>
    </row>
    <row r="135" spans="1:6" ht="12" customHeight="1" thickBot="1">
      <c r="A135" s="192" t="s">
        <v>54</v>
      </c>
      <c r="B135" s="7" t="s">
        <v>334</v>
      </c>
      <c r="C135" s="163"/>
      <c r="D135" s="251"/>
      <c r="E135" s="294">
        <f t="shared" si="3"/>
        <v>0</v>
      </c>
      <c r="F135" s="407"/>
    </row>
    <row r="136" spans="1:6" ht="12" customHeight="1" thickBot="1">
      <c r="A136" s="192" t="s">
        <v>55</v>
      </c>
      <c r="B136" s="7" t="s">
        <v>335</v>
      </c>
      <c r="C136" s="163"/>
      <c r="D136" s="251"/>
      <c r="E136" s="294">
        <f t="shared" si="3"/>
        <v>0</v>
      </c>
      <c r="F136" s="407"/>
    </row>
    <row r="137" spans="1:6" ht="12" customHeight="1" thickBot="1">
      <c r="A137" s="192" t="s">
        <v>97</v>
      </c>
      <c r="B137" s="7" t="s">
        <v>387</v>
      </c>
      <c r="C137" s="163"/>
      <c r="D137" s="251"/>
      <c r="E137" s="294">
        <f t="shared" si="3"/>
        <v>0</v>
      </c>
      <c r="F137" s="407"/>
    </row>
    <row r="138" spans="1:6" ht="12" customHeight="1" thickBot="1">
      <c r="A138" s="192" t="s">
        <v>98</v>
      </c>
      <c r="B138" s="7" t="s">
        <v>337</v>
      </c>
      <c r="C138" s="163"/>
      <c r="D138" s="251"/>
      <c r="E138" s="294">
        <f t="shared" si="3"/>
        <v>0</v>
      </c>
      <c r="F138" s="407"/>
    </row>
    <row r="139" spans="1:6" s="55" customFormat="1" ht="12" customHeight="1" thickBot="1">
      <c r="A139" s="201" t="s">
        <v>99</v>
      </c>
      <c r="B139" s="5" t="s">
        <v>338</v>
      </c>
      <c r="C139" s="163"/>
      <c r="D139" s="251"/>
      <c r="E139" s="294">
        <f t="shared" si="3"/>
        <v>0</v>
      </c>
      <c r="F139" s="408"/>
    </row>
    <row r="140" spans="1:11" ht="12" customHeight="1" thickBot="1">
      <c r="A140" s="25" t="s">
        <v>12</v>
      </c>
      <c r="B140" s="59" t="s">
        <v>402</v>
      </c>
      <c r="C140" s="168">
        <f>+C141+C142+C144+C145+C143</f>
        <v>131947000</v>
      </c>
      <c r="D140" s="253">
        <v>142101455</v>
      </c>
      <c r="E140" s="204"/>
      <c r="F140" s="406">
        <v>142101455</v>
      </c>
      <c r="K140" s="98"/>
    </row>
    <row r="141" spans="1:6" ht="13.5" thickBot="1">
      <c r="A141" s="192" t="s">
        <v>56</v>
      </c>
      <c r="B141" s="7" t="s">
        <v>262</v>
      </c>
      <c r="C141" s="163"/>
      <c r="D141" s="251"/>
      <c r="E141" s="294">
        <f>C141+D141</f>
        <v>0</v>
      </c>
      <c r="F141" s="407"/>
    </row>
    <row r="142" spans="1:6" ht="12" customHeight="1" thickBot="1">
      <c r="A142" s="192" t="s">
        <v>57</v>
      </c>
      <c r="B142" s="7" t="s">
        <v>263</v>
      </c>
      <c r="C142" s="163">
        <v>6027000</v>
      </c>
      <c r="D142" s="251">
        <v>6026795</v>
      </c>
      <c r="E142" s="294"/>
      <c r="F142" s="407">
        <v>6026795</v>
      </c>
    </row>
    <row r="143" spans="1:6" ht="12" customHeight="1" thickBot="1">
      <c r="A143" s="192" t="s">
        <v>176</v>
      </c>
      <c r="B143" s="7" t="s">
        <v>401</v>
      </c>
      <c r="C143" s="163">
        <v>125920000</v>
      </c>
      <c r="D143" s="251">
        <v>136074660</v>
      </c>
      <c r="E143" s="294"/>
      <c r="F143" s="407">
        <v>136074660</v>
      </c>
    </row>
    <row r="144" spans="1:6" s="55" customFormat="1" ht="12" customHeight="1" thickBot="1">
      <c r="A144" s="192" t="s">
        <v>177</v>
      </c>
      <c r="B144" s="7" t="s">
        <v>347</v>
      </c>
      <c r="C144" s="163"/>
      <c r="D144" s="251"/>
      <c r="E144" s="294">
        <f>C144+D144</f>
        <v>0</v>
      </c>
      <c r="F144" s="408"/>
    </row>
    <row r="145" spans="1:6" s="55" customFormat="1" ht="12" customHeight="1" thickBot="1">
      <c r="A145" s="201" t="s">
        <v>178</v>
      </c>
      <c r="B145" s="5" t="s">
        <v>278</v>
      </c>
      <c r="C145" s="163"/>
      <c r="D145" s="251"/>
      <c r="E145" s="294">
        <f>C145+D145</f>
        <v>0</v>
      </c>
      <c r="F145" s="408"/>
    </row>
    <row r="146" spans="1:6" s="55" customFormat="1" ht="12" customHeight="1" thickBot="1">
      <c r="A146" s="25" t="s">
        <v>13</v>
      </c>
      <c r="B146" s="59" t="s">
        <v>348</v>
      </c>
      <c r="C146" s="241">
        <f>+C147+C148+C149+C150+C151</f>
        <v>0</v>
      </c>
      <c r="D146" s="254">
        <f>+D147+D148+D149+D150+D151</f>
        <v>0</v>
      </c>
      <c r="E146" s="236">
        <f>+E147+E148+E149+E150+E151</f>
        <v>0</v>
      </c>
      <c r="F146" s="408"/>
    </row>
    <row r="147" spans="1:6" s="55" customFormat="1" ht="12" customHeight="1" thickBot="1">
      <c r="A147" s="192" t="s">
        <v>58</v>
      </c>
      <c r="B147" s="7" t="s">
        <v>343</v>
      </c>
      <c r="C147" s="163"/>
      <c r="D147" s="251"/>
      <c r="E147" s="294">
        <f aca="true" t="shared" si="4" ref="E147:E153">C147+D147</f>
        <v>0</v>
      </c>
      <c r="F147" s="408"/>
    </row>
    <row r="148" spans="1:6" s="55" customFormat="1" ht="12" customHeight="1" thickBot="1">
      <c r="A148" s="192" t="s">
        <v>59</v>
      </c>
      <c r="B148" s="7" t="s">
        <v>350</v>
      </c>
      <c r="C148" s="163"/>
      <c r="D148" s="251"/>
      <c r="E148" s="294">
        <f t="shared" si="4"/>
        <v>0</v>
      </c>
      <c r="F148" s="408"/>
    </row>
    <row r="149" spans="1:6" s="55" customFormat="1" ht="12" customHeight="1" thickBot="1">
      <c r="A149" s="192" t="s">
        <v>188</v>
      </c>
      <c r="B149" s="7" t="s">
        <v>345</v>
      </c>
      <c r="C149" s="163"/>
      <c r="D149" s="251"/>
      <c r="E149" s="294">
        <f t="shared" si="4"/>
        <v>0</v>
      </c>
      <c r="F149" s="408"/>
    </row>
    <row r="150" spans="1:6" s="55" customFormat="1" ht="12" customHeight="1" thickBot="1">
      <c r="A150" s="192" t="s">
        <v>189</v>
      </c>
      <c r="B150" s="7" t="s">
        <v>390</v>
      </c>
      <c r="C150" s="163"/>
      <c r="D150" s="251"/>
      <c r="E150" s="294">
        <f t="shared" si="4"/>
        <v>0</v>
      </c>
      <c r="F150" s="408"/>
    </row>
    <row r="151" spans="1:6" ht="12.75" customHeight="1" thickBot="1">
      <c r="A151" s="201" t="s">
        <v>349</v>
      </c>
      <c r="B151" s="5" t="s">
        <v>352</v>
      </c>
      <c r="C151" s="165"/>
      <c r="D151" s="252"/>
      <c r="E151" s="295">
        <f t="shared" si="4"/>
        <v>0</v>
      </c>
      <c r="F151" s="407"/>
    </row>
    <row r="152" spans="1:6" ht="12.75" customHeight="1" thickBot="1">
      <c r="A152" s="233" t="s">
        <v>14</v>
      </c>
      <c r="B152" s="59" t="s">
        <v>353</v>
      </c>
      <c r="C152" s="242"/>
      <c r="D152" s="255"/>
      <c r="E152" s="236">
        <f t="shared" si="4"/>
        <v>0</v>
      </c>
      <c r="F152" s="407"/>
    </row>
    <row r="153" spans="1:6" ht="12.75" customHeight="1" thickBot="1">
      <c r="A153" s="233" t="s">
        <v>15</v>
      </c>
      <c r="B153" s="59" t="s">
        <v>354</v>
      </c>
      <c r="C153" s="242"/>
      <c r="D153" s="255"/>
      <c r="E153" s="236">
        <f t="shared" si="4"/>
        <v>0</v>
      </c>
      <c r="F153" s="407"/>
    </row>
    <row r="154" spans="1:6" ht="12" customHeight="1" thickBot="1">
      <c r="A154" s="25" t="s">
        <v>16</v>
      </c>
      <c r="B154" s="59" t="s">
        <v>356</v>
      </c>
      <c r="C154" s="243">
        <f>+C129+C133+C140+C146+C152+C153</f>
        <v>131947000</v>
      </c>
      <c r="D154" s="256">
        <f>+D129+D133+D140+D146+D152+D153</f>
        <v>142101455</v>
      </c>
      <c r="E154" s="237">
        <f>+E129+E133+E140+E146+E152+E153</f>
        <v>0</v>
      </c>
      <c r="F154" s="406">
        <v>142101455</v>
      </c>
    </row>
    <row r="155" spans="1:6" ht="15" customHeight="1" thickBot="1">
      <c r="A155" s="203" t="s">
        <v>17</v>
      </c>
      <c r="B155" s="149" t="s">
        <v>355</v>
      </c>
      <c r="C155" s="243">
        <f>+C128+C154</f>
        <v>338537000</v>
      </c>
      <c r="D155" s="256">
        <f>+D128+D154</f>
        <v>437957590</v>
      </c>
      <c r="E155" s="237">
        <f>+E128+E154</f>
        <v>8336710</v>
      </c>
      <c r="F155" s="416">
        <v>446294300</v>
      </c>
    </row>
    <row r="156" spans="1:5" ht="13.5" thickBot="1">
      <c r="A156" s="152"/>
      <c r="B156" s="153"/>
      <c r="C156" s="154"/>
      <c r="D156" s="154"/>
      <c r="E156" s="154"/>
    </row>
    <row r="157" spans="1:6" ht="15" customHeight="1" thickBot="1">
      <c r="A157" s="96" t="s">
        <v>391</v>
      </c>
      <c r="B157" s="97"/>
      <c r="C157" s="286">
        <v>6</v>
      </c>
      <c r="D157" s="383">
        <v>6</v>
      </c>
      <c r="E157" s="384">
        <v>0</v>
      </c>
      <c r="F157" s="349">
        <v>6</v>
      </c>
    </row>
    <row r="158" spans="1:6" ht="14.25" customHeight="1" thickBot="1">
      <c r="A158" s="96" t="s">
        <v>120</v>
      </c>
      <c r="B158" s="97"/>
      <c r="C158" s="286"/>
      <c r="D158" s="383">
        <v>29</v>
      </c>
      <c r="E158" s="384">
        <v>0</v>
      </c>
      <c r="F158" s="349">
        <v>29</v>
      </c>
    </row>
  </sheetData>
  <sheetProtection formatCells="0"/>
  <mergeCells count="5">
    <mergeCell ref="A7:E7"/>
    <mergeCell ref="A92:F92"/>
    <mergeCell ref="B3:E3"/>
    <mergeCell ref="B2:F2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8" zoomScaleNormal="118" zoomScaleSheetLayoutView="100" zoomScalePageLayoutView="0" workbookViewId="0" topLeftCell="A97">
      <selection activeCell="F112" sqref="F112"/>
    </sheetView>
  </sheetViews>
  <sheetFormatPr defaultColWidth="9.00390625" defaultRowHeight="12.75"/>
  <cols>
    <col min="1" max="1" width="8.00390625" style="155" customWidth="1"/>
    <col min="2" max="2" width="52.875" style="156" customWidth="1"/>
    <col min="3" max="3" width="14.125" style="157" customWidth="1"/>
    <col min="4" max="4" width="15.625" style="2" customWidth="1"/>
    <col min="5" max="5" width="15.125" style="2" customWidth="1"/>
    <col min="6" max="6" width="14.50390625" style="2" bestFit="1" customWidth="1"/>
    <col min="7" max="16384" width="9.375" style="2" customWidth="1"/>
  </cols>
  <sheetData>
    <row r="1" spans="1:6" s="1" customFormat="1" ht="16.5" customHeight="1" thickBot="1">
      <c r="A1" s="487" t="s">
        <v>518</v>
      </c>
      <c r="B1" s="488"/>
      <c r="C1" s="488"/>
      <c r="D1" s="488"/>
      <c r="E1" s="488"/>
      <c r="F1" s="468"/>
    </row>
    <row r="2" spans="1:6" s="51" customFormat="1" ht="24.75" customHeight="1" thickBot="1">
      <c r="A2" s="280" t="s">
        <v>41</v>
      </c>
      <c r="B2" s="475" t="s">
        <v>121</v>
      </c>
      <c r="C2" s="476"/>
      <c r="D2" s="476"/>
      <c r="E2" s="478"/>
      <c r="F2" s="357">
        <v>1</v>
      </c>
    </row>
    <row r="3" spans="1:6" s="51" customFormat="1" ht="66" customHeight="1" thickBot="1">
      <c r="A3" s="280" t="s">
        <v>118</v>
      </c>
      <c r="B3" s="475" t="s">
        <v>305</v>
      </c>
      <c r="C3" s="476"/>
      <c r="D3" s="476"/>
      <c r="E3" s="478"/>
      <c r="F3" s="357"/>
    </row>
    <row r="4" spans="1:5" s="52" customFormat="1" ht="15.75" customHeight="1" thickBot="1">
      <c r="A4" s="83"/>
      <c r="B4" s="83"/>
      <c r="C4" s="84"/>
      <c r="E4" s="84"/>
    </row>
    <row r="5" spans="1:6" ht="36.75" thickBot="1">
      <c r="A5" s="169" t="s">
        <v>119</v>
      </c>
      <c r="B5" s="85" t="s">
        <v>461</v>
      </c>
      <c r="C5" s="316" t="s">
        <v>403</v>
      </c>
      <c r="D5" s="379" t="s">
        <v>482</v>
      </c>
      <c r="E5" s="380" t="s">
        <v>512</v>
      </c>
      <c r="F5" s="411" t="s">
        <v>486</v>
      </c>
    </row>
    <row r="6" spans="1:6" s="48" customFormat="1" ht="12.75" customHeight="1" thickBot="1">
      <c r="A6" s="76" t="s">
        <v>370</v>
      </c>
      <c r="B6" s="77" t="s">
        <v>371</v>
      </c>
      <c r="C6" s="77" t="s">
        <v>372</v>
      </c>
      <c r="D6" s="281" t="s">
        <v>374</v>
      </c>
      <c r="E6" s="381" t="s">
        <v>373</v>
      </c>
      <c r="F6" s="382" t="s">
        <v>375</v>
      </c>
    </row>
    <row r="7" spans="1:6" s="48" customFormat="1" ht="15.75" customHeight="1" thickBot="1">
      <c r="A7" s="484" t="s">
        <v>38</v>
      </c>
      <c r="B7" s="485"/>
      <c r="C7" s="485"/>
      <c r="D7" s="485"/>
      <c r="E7" s="485"/>
      <c r="F7" s="486"/>
    </row>
    <row r="8" spans="1:6" s="48" customFormat="1" ht="12" customHeight="1" thickBot="1" thickTop="1">
      <c r="A8" s="25" t="s">
        <v>7</v>
      </c>
      <c r="B8" s="19" t="s">
        <v>141</v>
      </c>
      <c r="C8" s="162">
        <f>+C9+C10+C11+C12+C13+C14</f>
        <v>182726000</v>
      </c>
      <c r="D8" s="249">
        <v>183469838</v>
      </c>
      <c r="E8" s="329">
        <v>2054353</v>
      </c>
      <c r="F8" s="417">
        <v>185524191</v>
      </c>
    </row>
    <row r="9" spans="1:6" s="53" customFormat="1" ht="12" customHeight="1">
      <c r="A9" s="192" t="s">
        <v>60</v>
      </c>
      <c r="B9" s="176" t="s">
        <v>142</v>
      </c>
      <c r="C9" s="164">
        <v>69571210</v>
      </c>
      <c r="D9" s="250">
        <v>70571210</v>
      </c>
      <c r="E9" s="332"/>
      <c r="F9" s="413">
        <v>70571210</v>
      </c>
    </row>
    <row r="10" spans="1:6" s="54" customFormat="1" ht="12" customHeight="1">
      <c r="A10" s="193" t="s">
        <v>61</v>
      </c>
      <c r="B10" s="177" t="s">
        <v>143</v>
      </c>
      <c r="C10" s="163">
        <v>30282910</v>
      </c>
      <c r="D10" s="251">
        <v>30649646</v>
      </c>
      <c r="E10" s="358">
        <v>751256</v>
      </c>
      <c r="F10" s="413">
        <v>31400902</v>
      </c>
    </row>
    <row r="11" spans="1:6" s="54" customFormat="1" ht="12" customHeight="1">
      <c r="A11" s="193" t="s">
        <v>62</v>
      </c>
      <c r="B11" s="177" t="s">
        <v>144</v>
      </c>
      <c r="C11" s="163">
        <v>58154544</v>
      </c>
      <c r="D11" s="251">
        <v>63203144</v>
      </c>
      <c r="E11" s="358">
        <v>1862758</v>
      </c>
      <c r="F11" s="413">
        <v>65065902</v>
      </c>
    </row>
    <row r="12" spans="1:6" s="54" customFormat="1" ht="12" customHeight="1">
      <c r="A12" s="193" t="s">
        <v>63</v>
      </c>
      <c r="B12" s="177" t="s">
        <v>145</v>
      </c>
      <c r="C12" s="163">
        <v>2883060</v>
      </c>
      <c r="D12" s="251">
        <v>2883060</v>
      </c>
      <c r="E12" s="358">
        <v>314760</v>
      </c>
      <c r="F12" s="413">
        <v>3197820</v>
      </c>
    </row>
    <row r="13" spans="1:6" s="54" customFormat="1" ht="12" customHeight="1">
      <c r="A13" s="193" t="s">
        <v>80</v>
      </c>
      <c r="B13" s="177" t="s">
        <v>378</v>
      </c>
      <c r="C13" s="163">
        <v>21834276</v>
      </c>
      <c r="D13" s="251">
        <v>10483646</v>
      </c>
      <c r="E13" s="358">
        <v>-874421</v>
      </c>
      <c r="F13" s="413">
        <v>9609225</v>
      </c>
    </row>
    <row r="14" spans="1:6" s="53" customFormat="1" ht="12" customHeight="1" thickBot="1">
      <c r="A14" s="194" t="s">
        <v>64</v>
      </c>
      <c r="B14" s="178" t="s">
        <v>316</v>
      </c>
      <c r="C14" s="163"/>
      <c r="D14" s="251">
        <v>5679132</v>
      </c>
      <c r="E14" s="358"/>
      <c r="F14" s="413">
        <v>5679132</v>
      </c>
    </row>
    <row r="15" spans="1:6" s="53" customFormat="1" ht="12" customHeight="1" thickBot="1">
      <c r="A15" s="25" t="s">
        <v>8</v>
      </c>
      <c r="B15" s="100" t="s">
        <v>146</v>
      </c>
      <c r="C15" s="162">
        <f>+C16+C17+C18+C19+C20</f>
        <v>20818000</v>
      </c>
      <c r="D15" s="249">
        <v>44430500</v>
      </c>
      <c r="E15" s="329"/>
      <c r="F15" s="415">
        <v>44430500</v>
      </c>
    </row>
    <row r="16" spans="1:6" s="53" customFormat="1" ht="12" customHeight="1">
      <c r="A16" s="192" t="s">
        <v>66</v>
      </c>
      <c r="B16" s="176" t="s">
        <v>147</v>
      </c>
      <c r="C16" s="164"/>
      <c r="D16" s="250"/>
      <c r="E16" s="332">
        <f>C16+D16</f>
        <v>0</v>
      </c>
      <c r="F16" s="413"/>
    </row>
    <row r="17" spans="1:6" s="53" customFormat="1" ht="12" customHeight="1">
      <c r="A17" s="193" t="s">
        <v>67</v>
      </c>
      <c r="B17" s="177" t="s">
        <v>148</v>
      </c>
      <c r="C17" s="163"/>
      <c r="D17" s="251"/>
      <c r="E17" s="358">
        <f>C17+D17</f>
        <v>0</v>
      </c>
      <c r="F17" s="413"/>
    </row>
    <row r="18" spans="1:6" s="53" customFormat="1" ht="12" customHeight="1">
      <c r="A18" s="193" t="s">
        <v>68</v>
      </c>
      <c r="B18" s="177" t="s">
        <v>308</v>
      </c>
      <c r="C18" s="163"/>
      <c r="D18" s="251"/>
      <c r="E18" s="358">
        <f>C18+D18</f>
        <v>0</v>
      </c>
      <c r="F18" s="413"/>
    </row>
    <row r="19" spans="1:6" s="53" customFormat="1" ht="12" customHeight="1">
      <c r="A19" s="193" t="s">
        <v>69</v>
      </c>
      <c r="B19" s="177" t="s">
        <v>309</v>
      </c>
      <c r="C19" s="163"/>
      <c r="D19" s="251"/>
      <c r="E19" s="358">
        <f>C19+D19</f>
        <v>0</v>
      </c>
      <c r="F19" s="413"/>
    </row>
    <row r="20" spans="1:6" s="53" customFormat="1" ht="12" customHeight="1">
      <c r="A20" s="193" t="s">
        <v>70</v>
      </c>
      <c r="B20" s="177" t="s">
        <v>149</v>
      </c>
      <c r="C20" s="163">
        <v>20818000</v>
      </c>
      <c r="D20" s="251">
        <v>44430500</v>
      </c>
      <c r="E20" s="358"/>
      <c r="F20" s="413">
        <v>44430500</v>
      </c>
    </row>
    <row r="21" spans="1:6" s="54" customFormat="1" ht="12" customHeight="1" thickBot="1">
      <c r="A21" s="194" t="s">
        <v>76</v>
      </c>
      <c r="B21" s="178" t="s">
        <v>150</v>
      </c>
      <c r="C21" s="165"/>
      <c r="D21" s="252"/>
      <c r="E21" s="359">
        <f>C21+D21</f>
        <v>0</v>
      </c>
      <c r="F21" s="413"/>
    </row>
    <row r="22" spans="1:6" s="54" customFormat="1" ht="12" customHeight="1" thickBot="1">
      <c r="A22" s="25" t="s">
        <v>9</v>
      </c>
      <c r="B22" s="19" t="s">
        <v>151</v>
      </c>
      <c r="C22" s="162">
        <f>+C23+C24+C25+C26+C27</f>
        <v>0</v>
      </c>
      <c r="D22" s="249">
        <f>+D23+D24+D25+D26+D27</f>
        <v>60800000</v>
      </c>
      <c r="E22" s="329">
        <f>+E23+E24+E25+E26+E27</f>
        <v>0</v>
      </c>
      <c r="F22" s="415">
        <v>60800000</v>
      </c>
    </row>
    <row r="23" spans="1:6" s="54" customFormat="1" ht="12" customHeight="1">
      <c r="A23" s="192" t="s">
        <v>49</v>
      </c>
      <c r="B23" s="176" t="s">
        <v>152</v>
      </c>
      <c r="C23" s="164"/>
      <c r="D23" s="250">
        <v>60800000</v>
      </c>
      <c r="E23" s="332"/>
      <c r="F23" s="413">
        <v>60800000</v>
      </c>
    </row>
    <row r="24" spans="1:6" s="53" customFormat="1" ht="12" customHeight="1">
      <c r="A24" s="193" t="s">
        <v>50</v>
      </c>
      <c r="B24" s="177" t="s">
        <v>153</v>
      </c>
      <c r="C24" s="163"/>
      <c r="D24" s="251"/>
      <c r="E24" s="358">
        <f>C24+D24</f>
        <v>0</v>
      </c>
      <c r="F24" s="414"/>
    </row>
    <row r="25" spans="1:6" s="54" customFormat="1" ht="12" customHeight="1">
      <c r="A25" s="193" t="s">
        <v>51</v>
      </c>
      <c r="B25" s="177" t="s">
        <v>310</v>
      </c>
      <c r="C25" s="163"/>
      <c r="D25" s="251"/>
      <c r="E25" s="358">
        <f>C25+D25</f>
        <v>0</v>
      </c>
      <c r="F25" s="413"/>
    </row>
    <row r="26" spans="1:6" s="54" customFormat="1" ht="12" customHeight="1">
      <c r="A26" s="193" t="s">
        <v>52</v>
      </c>
      <c r="B26" s="177" t="s">
        <v>311</v>
      </c>
      <c r="C26" s="163"/>
      <c r="D26" s="251"/>
      <c r="E26" s="358">
        <f>C26+D26</f>
        <v>0</v>
      </c>
      <c r="F26" s="413"/>
    </row>
    <row r="27" spans="1:6" s="54" customFormat="1" ht="12" customHeight="1">
      <c r="A27" s="193" t="s">
        <v>93</v>
      </c>
      <c r="B27" s="177" t="s">
        <v>154</v>
      </c>
      <c r="C27" s="163"/>
      <c r="D27" s="251"/>
      <c r="E27" s="358">
        <f>C27+D27</f>
        <v>0</v>
      </c>
      <c r="F27" s="413"/>
    </row>
    <row r="28" spans="1:6" s="54" customFormat="1" ht="12" customHeight="1" thickBot="1">
      <c r="A28" s="194" t="s">
        <v>94</v>
      </c>
      <c r="B28" s="178" t="s">
        <v>155</v>
      </c>
      <c r="C28" s="165"/>
      <c r="D28" s="252"/>
      <c r="E28" s="359">
        <f>C28+D28</f>
        <v>0</v>
      </c>
      <c r="F28" s="413"/>
    </row>
    <row r="29" spans="1:6" s="54" customFormat="1" ht="12" customHeight="1" thickBot="1">
      <c r="A29" s="25" t="s">
        <v>95</v>
      </c>
      <c r="B29" s="19" t="s">
        <v>455</v>
      </c>
      <c r="C29" s="168">
        <f>+C30+C31+C32+C33+C34+C35+C36</f>
        <v>39110000</v>
      </c>
      <c r="D29" s="168">
        <v>48554230</v>
      </c>
      <c r="E29" s="331"/>
      <c r="F29" s="415">
        <v>48554230</v>
      </c>
    </row>
    <row r="30" spans="1:6" s="54" customFormat="1" ht="12" customHeight="1">
      <c r="A30" s="192" t="s">
        <v>156</v>
      </c>
      <c r="B30" s="176" t="s">
        <v>465</v>
      </c>
      <c r="C30" s="164">
        <v>8500000</v>
      </c>
      <c r="D30" s="164">
        <v>8700000</v>
      </c>
      <c r="E30" s="332"/>
      <c r="F30" s="413">
        <v>8700000</v>
      </c>
    </row>
    <row r="31" spans="1:6" s="54" customFormat="1" ht="12" customHeight="1">
      <c r="A31" s="193" t="s">
        <v>157</v>
      </c>
      <c r="B31" s="177" t="s">
        <v>449</v>
      </c>
      <c r="C31" s="163">
        <v>200000</v>
      </c>
      <c r="D31" s="163">
        <v>200000</v>
      </c>
      <c r="E31" s="358"/>
      <c r="F31" s="413">
        <v>200000</v>
      </c>
    </row>
    <row r="32" spans="1:6" s="54" customFormat="1" ht="12" customHeight="1">
      <c r="A32" s="193" t="s">
        <v>158</v>
      </c>
      <c r="B32" s="177" t="s">
        <v>450</v>
      </c>
      <c r="C32" s="163">
        <v>23950000</v>
      </c>
      <c r="D32" s="163">
        <v>32450000</v>
      </c>
      <c r="E32" s="358"/>
      <c r="F32" s="413">
        <v>32450000</v>
      </c>
    </row>
    <row r="33" spans="1:6" s="54" customFormat="1" ht="12" customHeight="1">
      <c r="A33" s="193" t="s">
        <v>159</v>
      </c>
      <c r="B33" s="177" t="s">
        <v>451</v>
      </c>
      <c r="C33" s="163">
        <v>160000</v>
      </c>
      <c r="D33" s="163"/>
      <c r="E33" s="358"/>
      <c r="F33" s="413">
        <v>0</v>
      </c>
    </row>
    <row r="34" spans="1:6" s="54" customFormat="1" ht="12" customHeight="1">
      <c r="A34" s="193" t="s">
        <v>452</v>
      </c>
      <c r="B34" s="177" t="s">
        <v>160</v>
      </c>
      <c r="C34" s="163">
        <v>6000000</v>
      </c>
      <c r="D34" s="163">
        <v>6500000</v>
      </c>
      <c r="E34" s="358"/>
      <c r="F34" s="413">
        <v>6500000</v>
      </c>
    </row>
    <row r="35" spans="1:6" s="54" customFormat="1" ht="12" customHeight="1">
      <c r="A35" s="193" t="s">
        <v>453</v>
      </c>
      <c r="B35" s="177" t="s">
        <v>505</v>
      </c>
      <c r="C35" s="163"/>
      <c r="D35" s="163">
        <v>4230</v>
      </c>
      <c r="E35" s="358"/>
      <c r="F35" s="413">
        <v>4230</v>
      </c>
    </row>
    <row r="36" spans="1:6" s="54" customFormat="1" ht="12" customHeight="1" thickBot="1">
      <c r="A36" s="194" t="s">
        <v>454</v>
      </c>
      <c r="B36" s="178" t="s">
        <v>162</v>
      </c>
      <c r="C36" s="165">
        <v>300000</v>
      </c>
      <c r="D36" s="165">
        <v>700000</v>
      </c>
      <c r="E36" s="359"/>
      <c r="F36" s="413">
        <v>700000</v>
      </c>
    </row>
    <row r="37" spans="1:6" s="54" customFormat="1" ht="12" customHeight="1" thickBot="1">
      <c r="A37" s="25" t="s">
        <v>11</v>
      </c>
      <c r="B37" s="19" t="s">
        <v>317</v>
      </c>
      <c r="C37" s="162">
        <f>SUM(C38:C48)</f>
        <v>8905000</v>
      </c>
      <c r="D37" s="249">
        <v>9506000</v>
      </c>
      <c r="E37" s="329"/>
      <c r="F37" s="415">
        <v>9506000</v>
      </c>
    </row>
    <row r="38" spans="1:6" s="54" customFormat="1" ht="12" customHeight="1">
      <c r="A38" s="192" t="s">
        <v>53</v>
      </c>
      <c r="B38" s="176" t="s">
        <v>165</v>
      </c>
      <c r="C38" s="164">
        <v>954000</v>
      </c>
      <c r="D38" s="250">
        <v>1277000</v>
      </c>
      <c r="E38" s="332"/>
      <c r="F38" s="413">
        <v>1277000</v>
      </c>
    </row>
    <row r="39" spans="1:6" s="54" customFormat="1" ht="12" customHeight="1">
      <c r="A39" s="193" t="s">
        <v>54</v>
      </c>
      <c r="B39" s="177" t="s">
        <v>166</v>
      </c>
      <c r="C39" s="163">
        <v>158000</v>
      </c>
      <c r="D39" s="251">
        <v>348000</v>
      </c>
      <c r="E39" s="358"/>
      <c r="F39" s="413">
        <v>348000</v>
      </c>
    </row>
    <row r="40" spans="1:6" s="54" customFormat="1" ht="12" customHeight="1">
      <c r="A40" s="193" t="s">
        <v>55</v>
      </c>
      <c r="B40" s="177" t="s">
        <v>167</v>
      </c>
      <c r="C40" s="163"/>
      <c r="D40" s="251"/>
      <c r="E40" s="358"/>
      <c r="F40" s="413"/>
    </row>
    <row r="41" spans="1:6" s="54" customFormat="1" ht="12" customHeight="1">
      <c r="A41" s="193" t="s">
        <v>97</v>
      </c>
      <c r="B41" s="177" t="s">
        <v>168</v>
      </c>
      <c r="C41" s="163">
        <v>6312000</v>
      </c>
      <c r="D41" s="251">
        <v>6312000</v>
      </c>
      <c r="E41" s="358"/>
      <c r="F41" s="413">
        <v>6312000</v>
      </c>
    </row>
    <row r="42" spans="1:6" s="54" customFormat="1" ht="12" customHeight="1">
      <c r="A42" s="193" t="s">
        <v>98</v>
      </c>
      <c r="B42" s="177" t="s">
        <v>169</v>
      </c>
      <c r="C42" s="163"/>
      <c r="D42" s="251"/>
      <c r="E42" s="358"/>
      <c r="F42" s="413"/>
    </row>
    <row r="43" spans="1:6" s="54" customFormat="1" ht="12" customHeight="1">
      <c r="A43" s="193" t="s">
        <v>99</v>
      </c>
      <c r="B43" s="177" t="s">
        <v>170</v>
      </c>
      <c r="C43" s="163">
        <v>1481000</v>
      </c>
      <c r="D43" s="251">
        <v>1566000</v>
      </c>
      <c r="E43" s="358"/>
      <c r="F43" s="413">
        <v>1566000</v>
      </c>
    </row>
    <row r="44" spans="1:6" s="54" customFormat="1" ht="12" customHeight="1">
      <c r="A44" s="193" t="s">
        <v>100</v>
      </c>
      <c r="B44" s="177" t="s">
        <v>171</v>
      </c>
      <c r="C44" s="163"/>
      <c r="D44" s="251"/>
      <c r="E44" s="358">
        <f>C44+D44</f>
        <v>0</v>
      </c>
      <c r="F44" s="413"/>
    </row>
    <row r="45" spans="1:6" s="54" customFormat="1" ht="12" customHeight="1">
      <c r="A45" s="193" t="s">
        <v>101</v>
      </c>
      <c r="B45" s="177" t="s">
        <v>172</v>
      </c>
      <c r="C45" s="163"/>
      <c r="D45" s="251">
        <v>3000</v>
      </c>
      <c r="E45" s="358"/>
      <c r="F45" s="413">
        <v>3000</v>
      </c>
    </row>
    <row r="46" spans="1:6" s="54" customFormat="1" ht="12" customHeight="1">
      <c r="A46" s="193" t="s">
        <v>163</v>
      </c>
      <c r="B46" s="177" t="s">
        <v>173</v>
      </c>
      <c r="C46" s="166"/>
      <c r="D46" s="282"/>
      <c r="E46" s="360">
        <f>C46+D46</f>
        <v>0</v>
      </c>
      <c r="F46" s="413"/>
    </row>
    <row r="47" spans="1:6" s="54" customFormat="1" ht="12" customHeight="1">
      <c r="A47" s="194" t="s">
        <v>164</v>
      </c>
      <c r="B47" s="178" t="s">
        <v>319</v>
      </c>
      <c r="C47" s="167"/>
      <c r="D47" s="283"/>
      <c r="E47" s="361">
        <f>C47+D47</f>
        <v>0</v>
      </c>
      <c r="F47" s="413"/>
    </row>
    <row r="48" spans="1:6" s="54" customFormat="1" ht="12" customHeight="1" thickBot="1">
      <c r="A48" s="194" t="s">
        <v>318</v>
      </c>
      <c r="B48" s="178" t="s">
        <v>174</v>
      </c>
      <c r="C48" s="167"/>
      <c r="D48" s="283"/>
      <c r="E48" s="361">
        <f>C48+D48</f>
        <v>0</v>
      </c>
      <c r="F48" s="413"/>
    </row>
    <row r="49" spans="1:6" s="54" customFormat="1" ht="12" customHeight="1" thickBot="1">
      <c r="A49" s="25" t="s">
        <v>12</v>
      </c>
      <c r="B49" s="19" t="s">
        <v>175</v>
      </c>
      <c r="C49" s="162">
        <f>SUM(C50:C54)</f>
        <v>0</v>
      </c>
      <c r="D49" s="249">
        <f>SUM(D50:D54)</f>
        <v>143621</v>
      </c>
      <c r="E49" s="329">
        <f>SUM(E50:E54)</f>
        <v>0</v>
      </c>
      <c r="F49" s="415">
        <v>143621</v>
      </c>
    </row>
    <row r="50" spans="1:6" s="54" customFormat="1" ht="12" customHeight="1">
      <c r="A50" s="192" t="s">
        <v>56</v>
      </c>
      <c r="B50" s="176" t="s">
        <v>179</v>
      </c>
      <c r="C50" s="217"/>
      <c r="D50" s="284"/>
      <c r="E50" s="362">
        <f>C50+D50</f>
        <v>0</v>
      </c>
      <c r="F50" s="413"/>
    </row>
    <row r="51" spans="1:6" s="54" customFormat="1" ht="12" customHeight="1">
      <c r="A51" s="193" t="s">
        <v>57</v>
      </c>
      <c r="B51" s="177" t="s">
        <v>180</v>
      </c>
      <c r="C51" s="166"/>
      <c r="D51" s="282"/>
      <c r="E51" s="360">
        <f>C51+D51</f>
        <v>0</v>
      </c>
      <c r="F51" s="413"/>
    </row>
    <row r="52" spans="1:6" s="54" customFormat="1" ht="12" customHeight="1">
      <c r="A52" s="193" t="s">
        <v>176</v>
      </c>
      <c r="B52" s="177" t="s">
        <v>181</v>
      </c>
      <c r="C52" s="166"/>
      <c r="D52" s="282"/>
      <c r="E52" s="360">
        <f>C52+D52</f>
        <v>0</v>
      </c>
      <c r="F52" s="413"/>
    </row>
    <row r="53" spans="1:6" s="54" customFormat="1" ht="12" customHeight="1">
      <c r="A53" s="193" t="s">
        <v>177</v>
      </c>
      <c r="B53" s="177" t="s">
        <v>182</v>
      </c>
      <c r="C53" s="166"/>
      <c r="D53" s="282"/>
      <c r="E53" s="360">
        <f>C53+D53</f>
        <v>0</v>
      </c>
      <c r="F53" s="413"/>
    </row>
    <row r="54" spans="1:6" s="54" customFormat="1" ht="12" customHeight="1" thickBot="1">
      <c r="A54" s="194" t="s">
        <v>178</v>
      </c>
      <c r="B54" s="178" t="s">
        <v>183</v>
      </c>
      <c r="C54" s="167"/>
      <c r="D54" s="283">
        <v>143621</v>
      </c>
      <c r="E54" s="361"/>
      <c r="F54" s="413">
        <v>143621</v>
      </c>
    </row>
    <row r="55" spans="1:6" s="54" customFormat="1" ht="12" customHeight="1" thickBot="1">
      <c r="A55" s="25" t="s">
        <v>102</v>
      </c>
      <c r="B55" s="19" t="s">
        <v>184</v>
      </c>
      <c r="C55" s="162">
        <f>SUM(C56:C58)</f>
        <v>0</v>
      </c>
      <c r="D55" s="249">
        <f>SUM(D56:D58)</f>
        <v>0</v>
      </c>
      <c r="E55" s="329">
        <f>SUM(E56:E58)</f>
        <v>0</v>
      </c>
      <c r="F55" s="413"/>
    </row>
    <row r="56" spans="1:6" s="54" customFormat="1" ht="12" customHeight="1">
      <c r="A56" s="192" t="s">
        <v>58</v>
      </c>
      <c r="B56" s="176" t="s">
        <v>185</v>
      </c>
      <c r="C56" s="164"/>
      <c r="D56" s="250"/>
      <c r="E56" s="332">
        <f>C56+D56</f>
        <v>0</v>
      </c>
      <c r="F56" s="413"/>
    </row>
    <row r="57" spans="1:6" s="54" customFormat="1" ht="12" customHeight="1">
      <c r="A57" s="193" t="s">
        <v>59</v>
      </c>
      <c r="B57" s="177" t="s">
        <v>312</v>
      </c>
      <c r="C57" s="163"/>
      <c r="D57" s="251"/>
      <c r="E57" s="358">
        <f>C57+D57</f>
        <v>0</v>
      </c>
      <c r="F57" s="413"/>
    </row>
    <row r="58" spans="1:6" s="54" customFormat="1" ht="12" customHeight="1">
      <c r="A58" s="193" t="s">
        <v>188</v>
      </c>
      <c r="B58" s="177" t="s">
        <v>186</v>
      </c>
      <c r="C58" s="163"/>
      <c r="D58" s="251"/>
      <c r="E58" s="358">
        <f>C58+D58</f>
        <v>0</v>
      </c>
      <c r="F58" s="413"/>
    </row>
    <row r="59" spans="1:6" s="54" customFormat="1" ht="12" customHeight="1" thickBot="1">
      <c r="A59" s="194" t="s">
        <v>189</v>
      </c>
      <c r="B59" s="178" t="s">
        <v>187</v>
      </c>
      <c r="C59" s="165"/>
      <c r="D59" s="252"/>
      <c r="E59" s="359">
        <f>C59+D59</f>
        <v>0</v>
      </c>
      <c r="F59" s="413"/>
    </row>
    <row r="60" spans="1:6" s="54" customFormat="1" ht="12" customHeight="1" thickBot="1">
      <c r="A60" s="25" t="s">
        <v>14</v>
      </c>
      <c r="B60" s="100" t="s">
        <v>190</v>
      </c>
      <c r="C60" s="162">
        <f>SUM(C61:C63)</f>
        <v>0</v>
      </c>
      <c r="D60" s="249">
        <f>SUM(D61:D63)</f>
        <v>0</v>
      </c>
      <c r="E60" s="329">
        <f>SUM(E61:E63)</f>
        <v>0</v>
      </c>
      <c r="F60" s="413"/>
    </row>
    <row r="61" spans="1:6" s="54" customFormat="1" ht="12" customHeight="1">
      <c r="A61" s="192" t="s">
        <v>103</v>
      </c>
      <c r="B61" s="176" t="s">
        <v>192</v>
      </c>
      <c r="C61" s="166"/>
      <c r="D61" s="282"/>
      <c r="E61" s="360">
        <f>C61+D61</f>
        <v>0</v>
      </c>
      <c r="F61" s="413"/>
    </row>
    <row r="62" spans="1:6" s="54" customFormat="1" ht="12" customHeight="1">
      <c r="A62" s="193" t="s">
        <v>104</v>
      </c>
      <c r="B62" s="177" t="s">
        <v>313</v>
      </c>
      <c r="C62" s="166"/>
      <c r="D62" s="282"/>
      <c r="E62" s="360">
        <f>C62+D62</f>
        <v>0</v>
      </c>
      <c r="F62" s="413"/>
    </row>
    <row r="63" spans="1:6" s="54" customFormat="1" ht="12" customHeight="1">
      <c r="A63" s="193" t="s">
        <v>124</v>
      </c>
      <c r="B63" s="177" t="s">
        <v>193</v>
      </c>
      <c r="C63" s="166"/>
      <c r="D63" s="282"/>
      <c r="E63" s="360">
        <f>C63+D63</f>
        <v>0</v>
      </c>
      <c r="F63" s="413"/>
    </row>
    <row r="64" spans="1:6" s="54" customFormat="1" ht="12" customHeight="1" thickBot="1">
      <c r="A64" s="194" t="s">
        <v>191</v>
      </c>
      <c r="B64" s="178" t="s">
        <v>194</v>
      </c>
      <c r="C64" s="166"/>
      <c r="D64" s="282"/>
      <c r="E64" s="360">
        <f>C64+D64</f>
        <v>0</v>
      </c>
      <c r="F64" s="413"/>
    </row>
    <row r="65" spans="1:6" s="54" customFormat="1" ht="12" customHeight="1" thickBot="1">
      <c r="A65" s="25" t="s">
        <v>15</v>
      </c>
      <c r="B65" s="19" t="s">
        <v>195</v>
      </c>
      <c r="C65" s="168">
        <f>+C8+C15+C22+C29+C37+C49+C55+C60</f>
        <v>251559000</v>
      </c>
      <c r="D65" s="253">
        <v>346904189</v>
      </c>
      <c r="E65" s="331">
        <v>2054353</v>
      </c>
      <c r="F65" s="415">
        <v>348958542</v>
      </c>
    </row>
    <row r="66" spans="1:6" s="54" customFormat="1" ht="12" customHeight="1" thickBot="1">
      <c r="A66" s="195" t="s">
        <v>282</v>
      </c>
      <c r="B66" s="100" t="s">
        <v>197</v>
      </c>
      <c r="C66" s="162">
        <f>SUM(C67:C69)</f>
        <v>0</v>
      </c>
      <c r="D66" s="249">
        <f>SUM(D67:D69)</f>
        <v>0</v>
      </c>
      <c r="E66" s="329">
        <f>SUM(E67:E69)</f>
        <v>0</v>
      </c>
      <c r="F66" s="413"/>
    </row>
    <row r="67" spans="1:6" s="54" customFormat="1" ht="12" customHeight="1">
      <c r="A67" s="192" t="s">
        <v>228</v>
      </c>
      <c r="B67" s="176" t="s">
        <v>198</v>
      </c>
      <c r="C67" s="166"/>
      <c r="D67" s="282"/>
      <c r="E67" s="360">
        <f>C67+D67</f>
        <v>0</v>
      </c>
      <c r="F67" s="413"/>
    </row>
    <row r="68" spans="1:6" s="54" customFormat="1" ht="12" customHeight="1">
      <c r="A68" s="193" t="s">
        <v>237</v>
      </c>
      <c r="B68" s="177" t="s">
        <v>199</v>
      </c>
      <c r="C68" s="166"/>
      <c r="D68" s="282"/>
      <c r="E68" s="360">
        <f>C68+D68</f>
        <v>0</v>
      </c>
      <c r="F68" s="413"/>
    </row>
    <row r="69" spans="1:6" s="54" customFormat="1" ht="12" customHeight="1" thickBot="1">
      <c r="A69" s="194" t="s">
        <v>238</v>
      </c>
      <c r="B69" s="179" t="s">
        <v>200</v>
      </c>
      <c r="C69" s="166"/>
      <c r="D69" s="285"/>
      <c r="E69" s="360">
        <f>C69+D69</f>
        <v>0</v>
      </c>
      <c r="F69" s="413"/>
    </row>
    <row r="70" spans="1:6" s="54" customFormat="1" ht="12" customHeight="1" thickBot="1">
      <c r="A70" s="195" t="s">
        <v>201</v>
      </c>
      <c r="B70" s="100" t="s">
        <v>202</v>
      </c>
      <c r="C70" s="162">
        <f>SUM(C71:C74)</f>
        <v>0</v>
      </c>
      <c r="D70" s="162">
        <f>SUM(D71:D74)</f>
        <v>0</v>
      </c>
      <c r="E70" s="329">
        <f>SUM(E71:E74)</f>
        <v>0</v>
      </c>
      <c r="F70" s="413"/>
    </row>
    <row r="71" spans="1:6" s="54" customFormat="1" ht="12" customHeight="1">
      <c r="A71" s="192" t="s">
        <v>81</v>
      </c>
      <c r="B71" s="176" t="s">
        <v>203</v>
      </c>
      <c r="C71" s="166"/>
      <c r="D71" s="166"/>
      <c r="E71" s="360">
        <f>C71+D71</f>
        <v>0</v>
      </c>
      <c r="F71" s="413"/>
    </row>
    <row r="72" spans="1:6" s="54" customFormat="1" ht="12" customHeight="1">
      <c r="A72" s="193" t="s">
        <v>82</v>
      </c>
      <c r="B72" s="177" t="s">
        <v>204</v>
      </c>
      <c r="C72" s="166"/>
      <c r="D72" s="166"/>
      <c r="E72" s="360">
        <f>C72+D72</f>
        <v>0</v>
      </c>
      <c r="F72" s="413"/>
    </row>
    <row r="73" spans="1:6" s="54" customFormat="1" ht="12" customHeight="1">
      <c r="A73" s="193" t="s">
        <v>229</v>
      </c>
      <c r="B73" s="177" t="s">
        <v>205</v>
      </c>
      <c r="C73" s="166"/>
      <c r="D73" s="166"/>
      <c r="E73" s="360">
        <f>C73+D73</f>
        <v>0</v>
      </c>
      <c r="F73" s="413"/>
    </row>
    <row r="74" spans="1:6" s="54" customFormat="1" ht="12" customHeight="1" thickBot="1">
      <c r="A74" s="194" t="s">
        <v>230</v>
      </c>
      <c r="B74" s="178" t="s">
        <v>206</v>
      </c>
      <c r="C74" s="166"/>
      <c r="D74" s="166"/>
      <c r="E74" s="360">
        <f>C74+D74</f>
        <v>0</v>
      </c>
      <c r="F74" s="413"/>
    </row>
    <row r="75" spans="1:6" s="54" customFormat="1" ht="12" customHeight="1" thickBot="1">
      <c r="A75" s="195" t="s">
        <v>207</v>
      </c>
      <c r="B75" s="100" t="s">
        <v>208</v>
      </c>
      <c r="C75" s="162">
        <f>SUM(C76:C77)</f>
        <v>82928000</v>
      </c>
      <c r="D75" s="162">
        <v>87003401</v>
      </c>
      <c r="E75" s="329">
        <f>SUM(E76:E77)</f>
        <v>0</v>
      </c>
      <c r="F75" s="415">
        <v>87003401</v>
      </c>
    </row>
    <row r="76" spans="1:6" s="54" customFormat="1" ht="12" customHeight="1">
      <c r="A76" s="192" t="s">
        <v>231</v>
      </c>
      <c r="B76" s="176" t="s">
        <v>209</v>
      </c>
      <c r="C76" s="166">
        <v>82928000</v>
      </c>
      <c r="D76" s="166">
        <v>87003401</v>
      </c>
      <c r="E76" s="360"/>
      <c r="F76" s="413">
        <v>87003401</v>
      </c>
    </row>
    <row r="77" spans="1:6" s="54" customFormat="1" ht="12" customHeight="1" thickBot="1">
      <c r="A77" s="194" t="s">
        <v>232</v>
      </c>
      <c r="B77" s="178" t="s">
        <v>210</v>
      </c>
      <c r="C77" s="166"/>
      <c r="D77" s="166"/>
      <c r="E77" s="360">
        <f>C77+D77</f>
        <v>0</v>
      </c>
      <c r="F77" s="413"/>
    </row>
    <row r="78" spans="1:6" s="53" customFormat="1" ht="12" customHeight="1" thickBot="1">
      <c r="A78" s="195" t="s">
        <v>211</v>
      </c>
      <c r="B78" s="100" t="s">
        <v>212</v>
      </c>
      <c r="C78" s="162">
        <f>SUM(C79:C81)</f>
        <v>0</v>
      </c>
      <c r="D78" s="162">
        <f>SUM(D79:D81)</f>
        <v>0</v>
      </c>
      <c r="E78" s="329">
        <f>SUM(E79:E81)</f>
        <v>6282357</v>
      </c>
      <c r="F78" s="415">
        <v>6282357</v>
      </c>
    </row>
    <row r="79" spans="1:6" s="54" customFormat="1" ht="12" customHeight="1">
      <c r="A79" s="192" t="s">
        <v>233</v>
      </c>
      <c r="B79" s="176" t="s">
        <v>213</v>
      </c>
      <c r="C79" s="166"/>
      <c r="D79" s="166"/>
      <c r="E79" s="360">
        <v>6282357</v>
      </c>
      <c r="F79" s="413">
        <v>6282357</v>
      </c>
    </row>
    <row r="80" spans="1:6" s="54" customFormat="1" ht="12" customHeight="1">
      <c r="A80" s="193" t="s">
        <v>234</v>
      </c>
      <c r="B80" s="177" t="s">
        <v>214</v>
      </c>
      <c r="C80" s="166"/>
      <c r="D80" s="166"/>
      <c r="E80" s="360">
        <f>C80+D80</f>
        <v>0</v>
      </c>
      <c r="F80" s="413"/>
    </row>
    <row r="81" spans="1:6" s="54" customFormat="1" ht="12" customHeight="1" thickBot="1">
      <c r="A81" s="194" t="s">
        <v>235</v>
      </c>
      <c r="B81" s="178" t="s">
        <v>215</v>
      </c>
      <c r="C81" s="166"/>
      <c r="D81" s="166"/>
      <c r="E81" s="360">
        <f>C81+D81</f>
        <v>0</v>
      </c>
      <c r="F81" s="413"/>
    </row>
    <row r="82" spans="1:6" s="54" customFormat="1" ht="12" customHeight="1" thickBot="1">
      <c r="A82" s="195" t="s">
        <v>216</v>
      </c>
      <c r="B82" s="100" t="s">
        <v>236</v>
      </c>
      <c r="C82" s="162">
        <f>SUM(C83:C86)</f>
        <v>0</v>
      </c>
      <c r="D82" s="162">
        <f>SUM(D83:D86)</f>
        <v>0</v>
      </c>
      <c r="E82" s="329">
        <f>SUM(E83:E86)</f>
        <v>0</v>
      </c>
      <c r="F82" s="413"/>
    </row>
    <row r="83" spans="1:6" s="54" customFormat="1" ht="12" customHeight="1">
      <c r="A83" s="196" t="s">
        <v>217</v>
      </c>
      <c r="B83" s="176" t="s">
        <v>218</v>
      </c>
      <c r="C83" s="166"/>
      <c r="D83" s="166"/>
      <c r="E83" s="360">
        <f aca="true" t="shared" si="0" ref="E83:E88">C83+D83</f>
        <v>0</v>
      </c>
      <c r="F83" s="413"/>
    </row>
    <row r="84" spans="1:6" s="54" customFormat="1" ht="12" customHeight="1">
      <c r="A84" s="197" t="s">
        <v>219</v>
      </c>
      <c r="B84" s="177" t="s">
        <v>220</v>
      </c>
      <c r="C84" s="166"/>
      <c r="D84" s="166"/>
      <c r="E84" s="360">
        <f t="shared" si="0"/>
        <v>0</v>
      </c>
      <c r="F84" s="413"/>
    </row>
    <row r="85" spans="1:6" s="54" customFormat="1" ht="12" customHeight="1">
      <c r="A85" s="197" t="s">
        <v>221</v>
      </c>
      <c r="B85" s="177" t="s">
        <v>222</v>
      </c>
      <c r="C85" s="166"/>
      <c r="D85" s="166"/>
      <c r="E85" s="360">
        <f t="shared" si="0"/>
        <v>0</v>
      </c>
      <c r="F85" s="413"/>
    </row>
    <row r="86" spans="1:6" s="53" customFormat="1" ht="12" customHeight="1" thickBot="1">
      <c r="A86" s="198" t="s">
        <v>223</v>
      </c>
      <c r="B86" s="178" t="s">
        <v>224</v>
      </c>
      <c r="C86" s="166"/>
      <c r="D86" s="166"/>
      <c r="E86" s="360">
        <f t="shared" si="0"/>
        <v>0</v>
      </c>
      <c r="F86" s="414"/>
    </row>
    <row r="87" spans="1:6" s="53" customFormat="1" ht="12" customHeight="1" thickBot="1">
      <c r="A87" s="195" t="s">
        <v>225</v>
      </c>
      <c r="B87" s="100" t="s">
        <v>358</v>
      </c>
      <c r="C87" s="220"/>
      <c r="D87" s="220"/>
      <c r="E87" s="329">
        <f t="shared" si="0"/>
        <v>0</v>
      </c>
      <c r="F87" s="414"/>
    </row>
    <row r="88" spans="1:6" s="53" customFormat="1" ht="12" customHeight="1" thickBot="1">
      <c r="A88" s="195" t="s">
        <v>379</v>
      </c>
      <c r="B88" s="100" t="s">
        <v>226</v>
      </c>
      <c r="C88" s="220"/>
      <c r="D88" s="220"/>
      <c r="E88" s="329">
        <f t="shared" si="0"/>
        <v>0</v>
      </c>
      <c r="F88" s="414"/>
    </row>
    <row r="89" spans="1:6" s="53" customFormat="1" ht="12" customHeight="1" thickBot="1">
      <c r="A89" s="195" t="s">
        <v>380</v>
      </c>
      <c r="B89" s="183" t="s">
        <v>361</v>
      </c>
      <c r="C89" s="168">
        <f>+C66+C70+C75+C78+C82+C88+C87</f>
        <v>82928000</v>
      </c>
      <c r="D89" s="168">
        <f>+D66+D70+D75+D78+D82+D88+D87</f>
        <v>87003401</v>
      </c>
      <c r="E89" s="331">
        <f>+E66+E70+E75+E78+E82+E88+E87</f>
        <v>6282357</v>
      </c>
      <c r="F89" s="415">
        <v>93285758</v>
      </c>
    </row>
    <row r="90" spans="1:6" s="53" customFormat="1" ht="12" customHeight="1" thickBot="1">
      <c r="A90" s="199" t="s">
        <v>381</v>
      </c>
      <c r="B90" s="184" t="s">
        <v>382</v>
      </c>
      <c r="C90" s="418">
        <f>+C65+C89</f>
        <v>334487000</v>
      </c>
      <c r="D90" s="418">
        <f>+D65+D89</f>
        <v>433907590</v>
      </c>
      <c r="E90" s="419">
        <v>8336710</v>
      </c>
      <c r="F90" s="420">
        <v>442244300</v>
      </c>
    </row>
    <row r="91" spans="1:6" s="54" customFormat="1" ht="15" customHeight="1" thickBot="1">
      <c r="A91" s="89"/>
      <c r="B91" s="90"/>
      <c r="C91" s="144"/>
      <c r="F91" s="412"/>
    </row>
    <row r="92" spans="1:5" s="48" customFormat="1" ht="16.5" customHeight="1" thickBot="1">
      <c r="A92" s="472" t="s">
        <v>39</v>
      </c>
      <c r="B92" s="473"/>
      <c r="C92" s="473"/>
      <c r="D92" s="473"/>
      <c r="E92" s="483"/>
    </row>
    <row r="93" spans="1:6" s="55" customFormat="1" ht="12" customHeight="1" thickBot="1">
      <c r="A93" s="170" t="s">
        <v>7</v>
      </c>
      <c r="B93" s="24" t="s">
        <v>386</v>
      </c>
      <c r="C93" s="161">
        <f>+C94+C95+C96+C97+C98+C111</f>
        <v>122010000</v>
      </c>
      <c r="D93" s="363">
        <v>158711034</v>
      </c>
      <c r="E93" s="373">
        <v>8336710</v>
      </c>
      <c r="F93" s="406">
        <v>167047744</v>
      </c>
    </row>
    <row r="94" spans="1:6" ht="12" customHeight="1" thickBot="1">
      <c r="A94" s="200" t="s">
        <v>60</v>
      </c>
      <c r="B94" s="8" t="s">
        <v>36</v>
      </c>
      <c r="C94" s="238">
        <v>38492000</v>
      </c>
      <c r="D94" s="364">
        <v>58736188</v>
      </c>
      <c r="E94" s="374"/>
      <c r="F94" s="407">
        <v>58736188</v>
      </c>
    </row>
    <row r="95" spans="1:6" ht="12" customHeight="1" thickBot="1">
      <c r="A95" s="193" t="s">
        <v>61</v>
      </c>
      <c r="B95" s="6" t="s">
        <v>105</v>
      </c>
      <c r="C95" s="163">
        <v>6834000</v>
      </c>
      <c r="D95" s="365">
        <v>9540972</v>
      </c>
      <c r="E95" s="374"/>
      <c r="F95" s="407">
        <v>9540972</v>
      </c>
    </row>
    <row r="96" spans="1:6" ht="12" customHeight="1" thickBot="1">
      <c r="A96" s="193" t="s">
        <v>62</v>
      </c>
      <c r="B96" s="6" t="s">
        <v>79</v>
      </c>
      <c r="C96" s="165">
        <v>36675000</v>
      </c>
      <c r="D96" s="365">
        <v>53451614</v>
      </c>
      <c r="E96" s="374">
        <v>-65</v>
      </c>
      <c r="F96" s="407">
        <v>53451549</v>
      </c>
    </row>
    <row r="97" spans="1:6" ht="12" customHeight="1" thickBot="1">
      <c r="A97" s="193" t="s">
        <v>63</v>
      </c>
      <c r="B97" s="9" t="s">
        <v>106</v>
      </c>
      <c r="C97" s="165">
        <v>22313000</v>
      </c>
      <c r="D97" s="366">
        <v>26286260</v>
      </c>
      <c r="E97" s="374"/>
      <c r="F97" s="407">
        <v>26286260</v>
      </c>
    </row>
    <row r="98" spans="1:6" ht="12" customHeight="1" thickBot="1">
      <c r="A98" s="193" t="s">
        <v>71</v>
      </c>
      <c r="B98" s="17" t="s">
        <v>107</v>
      </c>
      <c r="C98" s="165">
        <v>10696000</v>
      </c>
      <c r="D98" s="366">
        <v>10696000</v>
      </c>
      <c r="E98" s="374">
        <v>65</v>
      </c>
      <c r="F98" s="407">
        <v>10696065</v>
      </c>
    </row>
    <row r="99" spans="1:6" ht="12" customHeight="1" thickBot="1">
      <c r="A99" s="193" t="s">
        <v>64</v>
      </c>
      <c r="B99" s="6" t="s">
        <v>383</v>
      </c>
      <c r="C99" s="165"/>
      <c r="D99" s="366"/>
      <c r="E99" s="374">
        <f aca="true" t="shared" si="1" ref="E99:E109">C99+D99</f>
        <v>0</v>
      </c>
      <c r="F99" s="407"/>
    </row>
    <row r="100" spans="1:11" ht="12" customHeight="1" thickBot="1">
      <c r="A100" s="193" t="s">
        <v>65</v>
      </c>
      <c r="B100" s="65" t="s">
        <v>324</v>
      </c>
      <c r="C100" s="165"/>
      <c r="D100" s="366"/>
      <c r="E100" s="374">
        <f t="shared" si="1"/>
        <v>0</v>
      </c>
      <c r="F100" s="407"/>
      <c r="K100" s="451"/>
    </row>
    <row r="101" spans="1:6" ht="12" customHeight="1" thickBot="1">
      <c r="A101" s="193" t="s">
        <v>72</v>
      </c>
      <c r="B101" s="65" t="s">
        <v>323</v>
      </c>
      <c r="C101" s="165"/>
      <c r="D101" s="366"/>
      <c r="E101" s="374">
        <f t="shared" si="1"/>
        <v>0</v>
      </c>
      <c r="F101" s="407"/>
    </row>
    <row r="102" spans="1:6" ht="12" customHeight="1" thickBot="1">
      <c r="A102" s="193" t="s">
        <v>73</v>
      </c>
      <c r="B102" s="65" t="s">
        <v>242</v>
      </c>
      <c r="C102" s="165"/>
      <c r="D102" s="366"/>
      <c r="E102" s="374">
        <f t="shared" si="1"/>
        <v>0</v>
      </c>
      <c r="F102" s="407"/>
    </row>
    <row r="103" spans="1:6" ht="12" customHeight="1" thickBot="1">
      <c r="A103" s="193" t="s">
        <v>74</v>
      </c>
      <c r="B103" s="66" t="s">
        <v>243</v>
      </c>
      <c r="C103" s="165"/>
      <c r="D103" s="366"/>
      <c r="E103" s="374">
        <f t="shared" si="1"/>
        <v>0</v>
      </c>
      <c r="F103" s="407"/>
    </row>
    <row r="104" spans="1:6" ht="12" customHeight="1" thickBot="1">
      <c r="A104" s="193" t="s">
        <v>75</v>
      </c>
      <c r="B104" s="66" t="s">
        <v>244</v>
      </c>
      <c r="C104" s="165"/>
      <c r="D104" s="366"/>
      <c r="E104" s="374">
        <f t="shared" si="1"/>
        <v>0</v>
      </c>
      <c r="F104" s="407"/>
    </row>
    <row r="105" spans="1:6" ht="12" customHeight="1" thickBot="1">
      <c r="A105" s="193" t="s">
        <v>77</v>
      </c>
      <c r="B105" s="65" t="s">
        <v>245</v>
      </c>
      <c r="C105" s="165">
        <v>4754000</v>
      </c>
      <c r="D105" s="366">
        <v>4754000</v>
      </c>
      <c r="E105" s="374">
        <v>65</v>
      </c>
      <c r="F105" s="407">
        <v>4754065</v>
      </c>
    </row>
    <row r="106" spans="1:6" ht="12" customHeight="1" thickBot="1">
      <c r="A106" s="193" t="s">
        <v>108</v>
      </c>
      <c r="B106" s="65" t="s">
        <v>246</v>
      </c>
      <c r="C106" s="165"/>
      <c r="D106" s="366"/>
      <c r="E106" s="374">
        <f t="shared" si="1"/>
        <v>0</v>
      </c>
      <c r="F106" s="407"/>
    </row>
    <row r="107" spans="1:6" ht="12" customHeight="1" thickBot="1">
      <c r="A107" s="193" t="s">
        <v>240</v>
      </c>
      <c r="B107" s="66" t="s">
        <v>247</v>
      </c>
      <c r="C107" s="163"/>
      <c r="D107" s="366"/>
      <c r="E107" s="374">
        <f t="shared" si="1"/>
        <v>0</v>
      </c>
      <c r="F107" s="407"/>
    </row>
    <row r="108" spans="1:6" ht="12" customHeight="1" thickBot="1">
      <c r="A108" s="201" t="s">
        <v>241</v>
      </c>
      <c r="B108" s="67" t="s">
        <v>248</v>
      </c>
      <c r="C108" s="165"/>
      <c r="D108" s="366"/>
      <c r="E108" s="374">
        <f t="shared" si="1"/>
        <v>0</v>
      </c>
      <c r="F108" s="407"/>
    </row>
    <row r="109" spans="1:6" ht="12" customHeight="1" thickBot="1">
      <c r="A109" s="193" t="s">
        <v>321</v>
      </c>
      <c r="B109" s="67" t="s">
        <v>249</v>
      </c>
      <c r="C109" s="165"/>
      <c r="D109" s="366"/>
      <c r="E109" s="374">
        <f t="shared" si="1"/>
        <v>0</v>
      </c>
      <c r="F109" s="407"/>
    </row>
    <row r="110" spans="1:6" ht="12" customHeight="1" thickBot="1">
      <c r="A110" s="193" t="s">
        <v>322</v>
      </c>
      <c r="B110" s="66" t="s">
        <v>250</v>
      </c>
      <c r="C110" s="163">
        <v>5942000</v>
      </c>
      <c r="D110" s="367">
        <v>5942000</v>
      </c>
      <c r="E110" s="374"/>
      <c r="F110" s="407">
        <v>5942000</v>
      </c>
    </row>
    <row r="111" spans="1:6" ht="12" customHeight="1" thickBot="1">
      <c r="A111" s="193" t="s">
        <v>326</v>
      </c>
      <c r="B111" s="9" t="s">
        <v>37</v>
      </c>
      <c r="C111" s="163">
        <v>7000000</v>
      </c>
      <c r="D111" s="367">
        <v>0</v>
      </c>
      <c r="E111" s="374">
        <v>8336710</v>
      </c>
      <c r="F111" s="407">
        <v>8336710</v>
      </c>
    </row>
    <row r="112" spans="1:6" ht="12" customHeight="1" thickBot="1">
      <c r="A112" s="194" t="s">
        <v>327</v>
      </c>
      <c r="B112" s="6" t="s">
        <v>384</v>
      </c>
      <c r="C112" s="165"/>
      <c r="D112" s="366"/>
      <c r="E112" s="374">
        <v>8336710</v>
      </c>
      <c r="F112" s="407">
        <v>8336710</v>
      </c>
    </row>
    <row r="113" spans="1:6" ht="12" customHeight="1" thickBot="1">
      <c r="A113" s="202" t="s">
        <v>328</v>
      </c>
      <c r="B113" s="68" t="s">
        <v>385</v>
      </c>
      <c r="C113" s="239">
        <v>7000000</v>
      </c>
      <c r="D113" s="368">
        <v>7000000</v>
      </c>
      <c r="E113" s="374"/>
      <c r="F113" s="407"/>
    </row>
    <row r="114" spans="1:6" ht="12" customHeight="1" thickBot="1">
      <c r="A114" s="25" t="s">
        <v>8</v>
      </c>
      <c r="B114" s="23" t="s">
        <v>251</v>
      </c>
      <c r="C114" s="162">
        <f>+C115+C117+C119</f>
        <v>80530000</v>
      </c>
      <c r="D114" s="329">
        <v>133095101</v>
      </c>
      <c r="E114" s="373"/>
      <c r="F114" s="406">
        <v>133095101</v>
      </c>
    </row>
    <row r="115" spans="1:6" ht="12" customHeight="1" thickBot="1">
      <c r="A115" s="192" t="s">
        <v>66</v>
      </c>
      <c r="B115" s="6" t="s">
        <v>123</v>
      </c>
      <c r="C115" s="164">
        <v>9000000</v>
      </c>
      <c r="D115" s="330">
        <v>5764451</v>
      </c>
      <c r="E115" s="374"/>
      <c r="F115" s="407">
        <v>5764451</v>
      </c>
    </row>
    <row r="116" spans="1:6" ht="12" customHeight="1" thickBot="1">
      <c r="A116" s="192" t="s">
        <v>67</v>
      </c>
      <c r="B116" s="10" t="s">
        <v>255</v>
      </c>
      <c r="C116" s="164">
        <v>6000000</v>
      </c>
      <c r="D116" s="330">
        <v>3300000</v>
      </c>
      <c r="E116" s="374"/>
      <c r="F116" s="407">
        <v>3300000</v>
      </c>
    </row>
    <row r="117" spans="1:6" ht="12" customHeight="1" thickBot="1">
      <c r="A117" s="192" t="s">
        <v>68</v>
      </c>
      <c r="B117" s="10" t="s">
        <v>109</v>
      </c>
      <c r="C117" s="163">
        <v>71530000</v>
      </c>
      <c r="D117" s="367">
        <v>127330650</v>
      </c>
      <c r="E117" s="374"/>
      <c r="F117" s="407">
        <v>127330650</v>
      </c>
    </row>
    <row r="118" spans="1:6" ht="12" customHeight="1" thickBot="1">
      <c r="A118" s="192" t="s">
        <v>69</v>
      </c>
      <c r="B118" s="10" t="s">
        <v>256</v>
      </c>
      <c r="C118" s="163">
        <v>46542000</v>
      </c>
      <c r="D118" s="367">
        <v>46542354</v>
      </c>
      <c r="E118" s="374"/>
      <c r="F118" s="407">
        <v>46542354</v>
      </c>
    </row>
    <row r="119" spans="1:6" ht="12" customHeight="1" thickBot="1">
      <c r="A119" s="192" t="s">
        <v>70</v>
      </c>
      <c r="B119" s="102" t="s">
        <v>125</v>
      </c>
      <c r="C119" s="163"/>
      <c r="D119" s="367"/>
      <c r="E119" s="374">
        <f aca="true" t="shared" si="2" ref="E119:E127">C119+D119</f>
        <v>0</v>
      </c>
      <c r="F119" s="407"/>
    </row>
    <row r="120" spans="1:6" ht="12" customHeight="1" thickBot="1">
      <c r="A120" s="192" t="s">
        <v>76</v>
      </c>
      <c r="B120" s="101" t="s">
        <v>314</v>
      </c>
      <c r="C120" s="163"/>
      <c r="D120" s="367"/>
      <c r="E120" s="374">
        <f t="shared" si="2"/>
        <v>0</v>
      </c>
      <c r="F120" s="407"/>
    </row>
    <row r="121" spans="1:6" ht="12" customHeight="1" thickBot="1">
      <c r="A121" s="192" t="s">
        <v>78</v>
      </c>
      <c r="B121" s="172" t="s">
        <v>261</v>
      </c>
      <c r="C121" s="163"/>
      <c r="D121" s="367"/>
      <c r="E121" s="374">
        <f t="shared" si="2"/>
        <v>0</v>
      </c>
      <c r="F121" s="407"/>
    </row>
    <row r="122" spans="1:6" ht="12" customHeight="1" thickBot="1">
      <c r="A122" s="192" t="s">
        <v>110</v>
      </c>
      <c r="B122" s="66" t="s">
        <v>244</v>
      </c>
      <c r="C122" s="163"/>
      <c r="D122" s="367"/>
      <c r="E122" s="374">
        <f t="shared" si="2"/>
        <v>0</v>
      </c>
      <c r="F122" s="407"/>
    </row>
    <row r="123" spans="1:6" ht="12" customHeight="1" thickBot="1">
      <c r="A123" s="192" t="s">
        <v>111</v>
      </c>
      <c r="B123" s="66" t="s">
        <v>260</v>
      </c>
      <c r="C123" s="163"/>
      <c r="D123" s="367"/>
      <c r="E123" s="374">
        <f t="shared" si="2"/>
        <v>0</v>
      </c>
      <c r="F123" s="407"/>
    </row>
    <row r="124" spans="1:6" ht="12" customHeight="1" thickBot="1">
      <c r="A124" s="192" t="s">
        <v>112</v>
      </c>
      <c r="B124" s="66" t="s">
        <v>259</v>
      </c>
      <c r="C124" s="163"/>
      <c r="D124" s="367"/>
      <c r="E124" s="374">
        <f t="shared" si="2"/>
        <v>0</v>
      </c>
      <c r="F124" s="407"/>
    </row>
    <row r="125" spans="1:6" ht="12" customHeight="1" thickBot="1">
      <c r="A125" s="192" t="s">
        <v>252</v>
      </c>
      <c r="B125" s="66" t="s">
        <v>247</v>
      </c>
      <c r="C125" s="163"/>
      <c r="D125" s="367"/>
      <c r="E125" s="374">
        <f t="shared" si="2"/>
        <v>0</v>
      </c>
      <c r="F125" s="407"/>
    </row>
    <row r="126" spans="1:6" ht="12" customHeight="1" thickBot="1">
      <c r="A126" s="192" t="s">
        <v>253</v>
      </c>
      <c r="B126" s="66" t="s">
        <v>258</v>
      </c>
      <c r="C126" s="163"/>
      <c r="D126" s="367"/>
      <c r="E126" s="374">
        <f t="shared" si="2"/>
        <v>0</v>
      </c>
      <c r="F126" s="407"/>
    </row>
    <row r="127" spans="1:6" ht="12" customHeight="1" thickBot="1">
      <c r="A127" s="201" t="s">
        <v>254</v>
      </c>
      <c r="B127" s="66" t="s">
        <v>257</v>
      </c>
      <c r="C127" s="165"/>
      <c r="D127" s="366"/>
      <c r="E127" s="374">
        <f t="shared" si="2"/>
        <v>0</v>
      </c>
      <c r="F127" s="407"/>
    </row>
    <row r="128" spans="1:6" ht="12" customHeight="1" thickBot="1">
      <c r="A128" s="25" t="s">
        <v>9</v>
      </c>
      <c r="B128" s="59" t="s">
        <v>331</v>
      </c>
      <c r="C128" s="162">
        <f>+C93+C114</f>
        <v>202540000</v>
      </c>
      <c r="D128" s="329">
        <f>+D93+D114</f>
        <v>291806135</v>
      </c>
      <c r="E128" s="373">
        <f>+E93+E114</f>
        <v>8336710</v>
      </c>
      <c r="F128" s="406">
        <v>300142845</v>
      </c>
    </row>
    <row r="129" spans="1:6" ht="12" customHeight="1" thickBot="1">
      <c r="A129" s="25" t="s">
        <v>10</v>
      </c>
      <c r="B129" s="59" t="s">
        <v>332</v>
      </c>
      <c r="C129" s="162">
        <f>+C130+C131+C132</f>
        <v>0</v>
      </c>
      <c r="D129" s="329">
        <f>+D130+D131+D132</f>
        <v>0</v>
      </c>
      <c r="E129" s="373">
        <f>+E130+E131+E132</f>
        <v>0</v>
      </c>
      <c r="F129" s="407"/>
    </row>
    <row r="130" spans="1:6" s="55" customFormat="1" ht="12" customHeight="1" thickBot="1">
      <c r="A130" s="192" t="s">
        <v>156</v>
      </c>
      <c r="B130" s="7" t="s">
        <v>389</v>
      </c>
      <c r="C130" s="163"/>
      <c r="D130" s="367"/>
      <c r="E130" s="374">
        <f>C130+D130</f>
        <v>0</v>
      </c>
      <c r="F130" s="408"/>
    </row>
    <row r="131" spans="1:6" ht="12" customHeight="1" thickBot="1">
      <c r="A131" s="192" t="s">
        <v>157</v>
      </c>
      <c r="B131" s="7" t="s">
        <v>340</v>
      </c>
      <c r="C131" s="163"/>
      <c r="D131" s="367"/>
      <c r="E131" s="374">
        <f>C131+D131</f>
        <v>0</v>
      </c>
      <c r="F131" s="407"/>
    </row>
    <row r="132" spans="1:6" ht="12" customHeight="1" thickBot="1">
      <c r="A132" s="201" t="s">
        <v>158</v>
      </c>
      <c r="B132" s="5" t="s">
        <v>388</v>
      </c>
      <c r="C132" s="163"/>
      <c r="D132" s="367"/>
      <c r="E132" s="374">
        <f>C132+D132</f>
        <v>0</v>
      </c>
      <c r="F132" s="407"/>
    </row>
    <row r="133" spans="1:6" ht="12" customHeight="1" thickBot="1">
      <c r="A133" s="25" t="s">
        <v>11</v>
      </c>
      <c r="B133" s="59" t="s">
        <v>333</v>
      </c>
      <c r="C133" s="162">
        <f>+C134+C135+C136+C137+C138+C139</f>
        <v>0</v>
      </c>
      <c r="D133" s="329">
        <f>+D134+D135+D136+D137+D138+D139</f>
        <v>0</v>
      </c>
      <c r="E133" s="373">
        <f>+E134+E135+E136+E137+E138+E139</f>
        <v>0</v>
      </c>
      <c r="F133" s="407"/>
    </row>
    <row r="134" spans="1:6" ht="12" customHeight="1" thickBot="1">
      <c r="A134" s="192" t="s">
        <v>53</v>
      </c>
      <c r="B134" s="7" t="s">
        <v>342</v>
      </c>
      <c r="C134" s="163"/>
      <c r="D134" s="367"/>
      <c r="E134" s="374">
        <f aca="true" t="shared" si="3" ref="E134:E139">C134+D134</f>
        <v>0</v>
      </c>
      <c r="F134" s="407"/>
    </row>
    <row r="135" spans="1:6" ht="12" customHeight="1" thickBot="1">
      <c r="A135" s="192" t="s">
        <v>54</v>
      </c>
      <c r="B135" s="7" t="s">
        <v>334</v>
      </c>
      <c r="C135" s="163"/>
      <c r="D135" s="367"/>
      <c r="E135" s="374">
        <f t="shared" si="3"/>
        <v>0</v>
      </c>
      <c r="F135" s="407"/>
    </row>
    <row r="136" spans="1:6" ht="12" customHeight="1" thickBot="1">
      <c r="A136" s="192" t="s">
        <v>55</v>
      </c>
      <c r="B136" s="7" t="s">
        <v>335</v>
      </c>
      <c r="C136" s="163"/>
      <c r="D136" s="367"/>
      <c r="E136" s="374">
        <f t="shared" si="3"/>
        <v>0</v>
      </c>
      <c r="F136" s="407"/>
    </row>
    <row r="137" spans="1:6" ht="12" customHeight="1" thickBot="1">
      <c r="A137" s="192" t="s">
        <v>97</v>
      </c>
      <c r="B137" s="7" t="s">
        <v>387</v>
      </c>
      <c r="C137" s="163"/>
      <c r="D137" s="367"/>
      <c r="E137" s="374">
        <f t="shared" si="3"/>
        <v>0</v>
      </c>
      <c r="F137" s="407"/>
    </row>
    <row r="138" spans="1:6" ht="12" customHeight="1" thickBot="1">
      <c r="A138" s="192" t="s">
        <v>98</v>
      </c>
      <c r="B138" s="7" t="s">
        <v>337</v>
      </c>
      <c r="C138" s="163"/>
      <c r="D138" s="367"/>
      <c r="E138" s="374">
        <f t="shared" si="3"/>
        <v>0</v>
      </c>
      <c r="F138" s="407"/>
    </row>
    <row r="139" spans="1:6" s="55" customFormat="1" ht="12" customHeight="1" thickBot="1">
      <c r="A139" s="201" t="s">
        <v>99</v>
      </c>
      <c r="B139" s="5" t="s">
        <v>338</v>
      </c>
      <c r="C139" s="163"/>
      <c r="D139" s="367"/>
      <c r="E139" s="374">
        <f t="shared" si="3"/>
        <v>0</v>
      </c>
      <c r="F139" s="408"/>
    </row>
    <row r="140" spans="1:11" ht="12" customHeight="1" thickBot="1">
      <c r="A140" s="25" t="s">
        <v>12</v>
      </c>
      <c r="B140" s="59" t="s">
        <v>402</v>
      </c>
      <c r="C140" s="168">
        <f>+C141+C142+C144+C145+C143</f>
        <v>131947000</v>
      </c>
      <c r="D140" s="331">
        <v>142101455</v>
      </c>
      <c r="E140" s="375"/>
      <c r="F140" s="406">
        <v>142101455</v>
      </c>
      <c r="K140" s="98"/>
    </row>
    <row r="141" spans="1:6" ht="13.5" thickBot="1">
      <c r="A141" s="192" t="s">
        <v>56</v>
      </c>
      <c r="B141" s="7" t="s">
        <v>262</v>
      </c>
      <c r="C141" s="163"/>
      <c r="D141" s="367"/>
      <c r="E141" s="374">
        <f>C141+D141</f>
        <v>0</v>
      </c>
      <c r="F141" s="407"/>
    </row>
    <row r="142" spans="1:6" ht="12" customHeight="1" thickBot="1">
      <c r="A142" s="192" t="s">
        <v>57</v>
      </c>
      <c r="B142" s="7" t="s">
        <v>263</v>
      </c>
      <c r="C142" s="163">
        <v>6027000</v>
      </c>
      <c r="D142" s="367">
        <v>6026795</v>
      </c>
      <c r="E142" s="374"/>
      <c r="F142" s="407">
        <v>6026795</v>
      </c>
    </row>
    <row r="143" spans="1:6" ht="12" customHeight="1" thickBot="1">
      <c r="A143" s="192" t="s">
        <v>176</v>
      </c>
      <c r="B143" s="7" t="s">
        <v>401</v>
      </c>
      <c r="C143" s="163">
        <v>125920000</v>
      </c>
      <c r="D143" s="367">
        <v>136074660</v>
      </c>
      <c r="E143" s="374"/>
      <c r="F143" s="407">
        <v>136074660</v>
      </c>
    </row>
    <row r="144" spans="1:6" s="55" customFormat="1" ht="12" customHeight="1" thickBot="1">
      <c r="A144" s="192" t="s">
        <v>177</v>
      </c>
      <c r="B144" s="7" t="s">
        <v>347</v>
      </c>
      <c r="C144" s="163"/>
      <c r="D144" s="367"/>
      <c r="E144" s="374">
        <f>C144+D144</f>
        <v>0</v>
      </c>
      <c r="F144" s="408"/>
    </row>
    <row r="145" spans="1:6" s="55" customFormat="1" ht="12" customHeight="1" thickBot="1">
      <c r="A145" s="201" t="s">
        <v>178</v>
      </c>
      <c r="B145" s="5" t="s">
        <v>278</v>
      </c>
      <c r="C145" s="163"/>
      <c r="D145" s="367"/>
      <c r="E145" s="374">
        <f>C145+D145</f>
        <v>0</v>
      </c>
      <c r="F145" s="408"/>
    </row>
    <row r="146" spans="1:6" s="55" customFormat="1" ht="12" customHeight="1" thickBot="1">
      <c r="A146" s="25" t="s">
        <v>13</v>
      </c>
      <c r="B146" s="59" t="s">
        <v>348</v>
      </c>
      <c r="C146" s="241">
        <f>+C147+C148+C149+C150+C151</f>
        <v>0</v>
      </c>
      <c r="D146" s="369">
        <f>+D147+D148+D149+D150+D151</f>
        <v>0</v>
      </c>
      <c r="E146" s="376">
        <f>+E147+E148+E149+E150+E151</f>
        <v>0</v>
      </c>
      <c r="F146" s="408"/>
    </row>
    <row r="147" spans="1:6" s="55" customFormat="1" ht="12" customHeight="1" thickBot="1">
      <c r="A147" s="192" t="s">
        <v>58</v>
      </c>
      <c r="B147" s="7" t="s">
        <v>343</v>
      </c>
      <c r="C147" s="163"/>
      <c r="D147" s="367"/>
      <c r="E147" s="374">
        <f aca="true" t="shared" si="4" ref="E147:E153">C147+D147</f>
        <v>0</v>
      </c>
      <c r="F147" s="408"/>
    </row>
    <row r="148" spans="1:6" s="55" customFormat="1" ht="12" customHeight="1" thickBot="1">
      <c r="A148" s="192" t="s">
        <v>59</v>
      </c>
      <c r="B148" s="7" t="s">
        <v>350</v>
      </c>
      <c r="C148" s="163"/>
      <c r="D148" s="367"/>
      <c r="E148" s="374">
        <f t="shared" si="4"/>
        <v>0</v>
      </c>
      <c r="F148" s="408"/>
    </row>
    <row r="149" spans="1:6" s="55" customFormat="1" ht="12" customHeight="1" thickBot="1">
      <c r="A149" s="192" t="s">
        <v>188</v>
      </c>
      <c r="B149" s="7" t="s">
        <v>345</v>
      </c>
      <c r="C149" s="163"/>
      <c r="D149" s="367"/>
      <c r="E149" s="374">
        <f t="shared" si="4"/>
        <v>0</v>
      </c>
      <c r="F149" s="408"/>
    </row>
    <row r="150" spans="1:6" s="55" customFormat="1" ht="12" customHeight="1" thickBot="1">
      <c r="A150" s="192" t="s">
        <v>189</v>
      </c>
      <c r="B150" s="7" t="s">
        <v>390</v>
      </c>
      <c r="C150" s="163"/>
      <c r="D150" s="367"/>
      <c r="E150" s="374">
        <f t="shared" si="4"/>
        <v>0</v>
      </c>
      <c r="F150" s="408"/>
    </row>
    <row r="151" spans="1:6" ht="12.75" customHeight="1" thickBot="1">
      <c r="A151" s="201" t="s">
        <v>349</v>
      </c>
      <c r="B151" s="5" t="s">
        <v>352</v>
      </c>
      <c r="C151" s="165"/>
      <c r="D151" s="366"/>
      <c r="E151" s="374">
        <f t="shared" si="4"/>
        <v>0</v>
      </c>
      <c r="F151" s="407"/>
    </row>
    <row r="152" spans="1:6" ht="12.75" customHeight="1" thickBot="1">
      <c r="A152" s="233" t="s">
        <v>14</v>
      </c>
      <c r="B152" s="59" t="s">
        <v>353</v>
      </c>
      <c r="C152" s="242"/>
      <c r="D152" s="370"/>
      <c r="E152" s="376">
        <f t="shared" si="4"/>
        <v>0</v>
      </c>
      <c r="F152" s="407"/>
    </row>
    <row r="153" spans="1:6" ht="12.75" customHeight="1" thickBot="1">
      <c r="A153" s="233" t="s">
        <v>15</v>
      </c>
      <c r="B153" s="59" t="s">
        <v>354</v>
      </c>
      <c r="C153" s="242"/>
      <c r="D153" s="370"/>
      <c r="E153" s="376">
        <f t="shared" si="4"/>
        <v>0</v>
      </c>
      <c r="F153" s="407"/>
    </row>
    <row r="154" spans="1:6" ht="12" customHeight="1" thickBot="1">
      <c r="A154" s="25" t="s">
        <v>16</v>
      </c>
      <c r="B154" s="59" t="s">
        <v>356</v>
      </c>
      <c r="C154" s="243">
        <f>+C129+C133+C140+C146+C152+C153</f>
        <v>131947000</v>
      </c>
      <c r="D154" s="371">
        <f>+D129+D133+D140+D146+D152+D153</f>
        <v>142101455</v>
      </c>
      <c r="E154" s="377">
        <f>+E129+E133+E140+E146+E152+E153</f>
        <v>0</v>
      </c>
      <c r="F154" s="406">
        <v>142101455</v>
      </c>
    </row>
    <row r="155" spans="1:6" ht="15" customHeight="1" thickBot="1">
      <c r="A155" s="203" t="s">
        <v>17</v>
      </c>
      <c r="B155" s="149" t="s">
        <v>355</v>
      </c>
      <c r="C155" s="243">
        <f>+C128+C154</f>
        <v>334487000</v>
      </c>
      <c r="D155" s="371">
        <f>+D128+D154</f>
        <v>433907590</v>
      </c>
      <c r="E155" s="377">
        <f>+E128+E154</f>
        <v>8336710</v>
      </c>
      <c r="F155" s="416">
        <v>442244300</v>
      </c>
    </row>
    <row r="156" spans="1:5" ht="13.5" thickBot="1">
      <c r="A156" s="152"/>
      <c r="B156" s="153"/>
      <c r="C156" s="154"/>
      <c r="D156" s="154"/>
      <c r="E156" s="154"/>
    </row>
    <row r="157" spans="1:6" ht="15" customHeight="1" thickBot="1" thickTop="1">
      <c r="A157" s="96" t="s">
        <v>391</v>
      </c>
      <c r="B157" s="97"/>
      <c r="C157" s="286">
        <v>6</v>
      </c>
      <c r="D157" s="286">
        <v>6</v>
      </c>
      <c r="E157" s="378">
        <v>0</v>
      </c>
      <c r="F157" s="372">
        <v>6</v>
      </c>
    </row>
    <row r="158" spans="1:6" ht="14.25" customHeight="1" thickBot="1" thickTop="1">
      <c r="A158" s="96" t="s">
        <v>120</v>
      </c>
      <c r="B158" s="97"/>
      <c r="C158" s="286"/>
      <c r="D158" s="286">
        <v>29</v>
      </c>
      <c r="E158" s="378">
        <v>0</v>
      </c>
      <c r="F158" s="372">
        <v>29</v>
      </c>
    </row>
  </sheetData>
  <sheetProtection selectLockedCells="1" selectUnlockedCells="1"/>
  <mergeCells count="5">
    <mergeCell ref="A92:E92"/>
    <mergeCell ref="B2:E2"/>
    <mergeCell ref="B3:E3"/>
    <mergeCell ref="A7:F7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2018-02-05T14:40:43Z</cp:lastPrinted>
  <dcterms:created xsi:type="dcterms:W3CDTF">1999-10-30T10:30:45Z</dcterms:created>
  <dcterms:modified xsi:type="dcterms:W3CDTF">2018-02-07T14:15:41Z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